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velux-my.sharepoint.com/personal/aymeric_peronnau-nyssens_velux_com/Documents/Documents/Belgique/e-calculateur/dormer/"/>
    </mc:Choice>
  </mc:AlternateContent>
  <xr:revisionPtr revIDLastSave="178" documentId="8_{D89B221E-B4E7-4FCB-A91E-9C2C1FE310F4}" xr6:coauthVersionLast="47" xr6:coauthVersionMax="47" xr10:uidLastSave="{2365E3A3-3A6E-4DFD-B33E-3A6755BCB6F5}"/>
  <bookViews>
    <workbookView xWindow="-120" yWindow="-120" windowWidth="29040" windowHeight="15840" xr2:uid="{00000000-000D-0000-FFFF-FFFF00000000}"/>
  </bookViews>
  <sheets>
    <sheet name="Input" sheetId="2" r:id="rId1"/>
    <sheet name="Output PEB" sheetId="3" r:id="rId2"/>
    <sheet name="Background data for calculation" sheetId="1" state="hidden" r:id="rId3"/>
  </sheets>
  <definedNames>
    <definedName name="Configuration">Input!$F$4</definedName>
    <definedName name="ConfigurationList">OFFSET('Background data for calculation'!$B$6,0,0,COUNTA('Background data for calculation'!$B$6:$B$25),1)</definedName>
    <definedName name="DormerHeightList">OFFSET('Background data for calculation'!$D$6,0,0,COUNTA('Background data for calculation'!$D$6:$D$25),1)</definedName>
    <definedName name="DormerWidthList">OFFSET('Background data for calculation'!$C$6,0,0,COUNTA('Background data for calculation'!$C$6:$C$25),1)</definedName>
    <definedName name="RoofInclination">Input!$F$6</definedName>
    <definedName name="SideConnectionList">OFFSET('Background data for calculation'!$E$6,0,0,COUNTA('Background data for calculation'!$E$6:$E$25),1)</definedName>
    <definedName name="SizeList">OFFSET('Background data for calculation'!$H$6,0,0,COUNTA('Background data for calculation'!$H$6:$H$25),1)</definedName>
    <definedName name="TopConnectionList">OFFSET('Background data for calculation'!$F$6,0,0,COUNTA('Background data for calculation'!$F$6:$F$25),1)</definedName>
    <definedName name="VOHeightList">OFFSET('Background data for calculation'!$J$6,0,0,COUNTA('Background data for calculation'!$J$6:$J$25),1)</definedName>
    <definedName name="VOInclinationDormer">'Background data for calculation'!$L$6</definedName>
    <definedName name="VOWidthList">OFFSET('Background data for calculation'!$I$6,0,0,COUNTA('Background data for calculation'!$I$6:$I$25),1)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M17" i="2" s="1"/>
  <c r="J18" i="2"/>
  <c r="K18" i="2"/>
  <c r="K19" i="2"/>
  <c r="M19" i="2" s="1"/>
  <c r="K20" i="2"/>
  <c r="M20" i="2" s="1"/>
  <c r="K21" i="2"/>
  <c r="M21" i="2" s="1"/>
  <c r="R21" i="2"/>
  <c r="K22" i="2"/>
  <c r="M22" i="2" s="1"/>
  <c r="M23" i="2"/>
  <c r="M24" i="2"/>
  <c r="M25" i="2"/>
  <c r="K26" i="2"/>
  <c r="K27" i="2"/>
  <c r="K28" i="2"/>
  <c r="R14" i="2"/>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K14" i="2" l="1"/>
  <c r="M18" i="2"/>
  <c r="R22" i="2"/>
  <c r="R23" i="2" s="1"/>
  <c r="C13" i="3" s="1"/>
  <c r="R12" i="2"/>
  <c r="S12" i="2"/>
  <c r="C10" i="2"/>
  <c r="T8" i="2"/>
  <c r="C2" i="3" l="1"/>
  <c r="C3" i="3"/>
  <c r="C4" i="3" s="1"/>
  <c r="Q193" i="1" l="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2" i="1"/>
  <c r="T14" i="2"/>
  <c r="E10" i="3"/>
  <c r="C10" i="3"/>
  <c r="R10" i="2"/>
  <c r="R8" i="2"/>
  <c r="R19" i="2" l="1"/>
  <c r="S19" i="2"/>
  <c r="F12" i="2" s="1"/>
  <c r="C5" i="3"/>
  <c r="T16" i="2" l="1"/>
  <c r="T15" i="2"/>
  <c r="T17" i="2"/>
  <c r="F10" i="2"/>
  <c r="K6" i="2"/>
  <c r="K4" i="2"/>
  <c r="F9" i="1"/>
  <c r="F8" i="1"/>
  <c r="F7" i="1"/>
  <c r="F6" i="1"/>
  <c r="K12" i="2" l="1"/>
  <c r="K8" i="2"/>
  <c r="C12" i="2"/>
  <c r="C6" i="3" l="1"/>
  <c r="K10" i="2"/>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tc={827E3CAD-2B7D-4263-9B10-FE6BC6FCB227}</author>
  </authors>
  <commentList>
    <comment ref="S1" authorId="0" shapeId="0" xr:uid="{827E3CAD-2B7D-4263-9B10-FE6BC6FCB227}">
      <text>
        <t>[Threaded comment]
Your version of Excel allows you to read this threaded comment; however, any edits to it will get removed if the file is opened in a newer version of Excel. Learn more: https://go.microsoft.com/fwlink/?linkid=870924
Comment:
    Slår op i oversigten, findes produktet ikke vælges øvrige</t>
      </text>
    </comment>
  </commentList>
</comments>
</file>

<file path=xl/sharedStrings.xml><?xml version="1.0" encoding="utf-8"?>
<sst xmlns="http://schemas.openxmlformats.org/spreadsheetml/2006/main" count="933" uniqueCount="124">
  <si>
    <t>VELUX Dormer U-value and installation loss</t>
  </si>
  <si>
    <t>JSH.W-PQ Apr.2018</t>
  </si>
  <si>
    <t>Configuration</t>
  </si>
  <si>
    <t>2x2 SK06</t>
  </si>
  <si>
    <t>Dormer hole width [m]</t>
  </si>
  <si>
    <t>Belgian Ug pitch</t>
  </si>
  <si>
    <t>Roof inclination [°]</t>
  </si>
  <si>
    <t>Dormer hole height [m]</t>
  </si>
  <si>
    <t>Product type</t>
  </si>
  <si>
    <t>GGLS</t>
  </si>
  <si>
    <t>IGU</t>
  </si>
  <si>
    <t>Installation area [m²]</t>
  </si>
  <si>
    <t>Total window elements</t>
  </si>
  <si>
    <t>2x2 MK06</t>
  </si>
  <si>
    <t>Total Dormer U-value [W/m²/K]</t>
  </si>
  <si>
    <t>2x2 PK06</t>
  </si>
  <si>
    <t>Installation perimeter [m]</t>
  </si>
  <si>
    <t>Pitch</t>
  </si>
  <si>
    <t>Dormer installation loss [W/m/K]</t>
  </si>
  <si>
    <t>Glazing</t>
  </si>
  <si>
    <t>Ug</t>
  </si>
  <si>
    <t>2x3 MK06</t>
  </si>
  <si>
    <t>g-value</t>
  </si>
  <si>
    <t>Name</t>
  </si>
  <si>
    <t>Unit</t>
  </si>
  <si>
    <t>Description</t>
  </si>
  <si>
    <t>Value</t>
  </si>
  <si>
    <t>No. Of occurences</t>
  </si>
  <si>
    <t>Lenghth [m]</t>
  </si>
  <si>
    <t>Area [m²]</t>
  </si>
  <si>
    <t>Heat loss [W/K]</t>
  </si>
  <si>
    <t>Ag (1 element)</t>
  </si>
  <si>
    <r>
      <t>Ψ</t>
    </r>
    <r>
      <rPr>
        <vertAlign val="subscript"/>
        <sz val="10"/>
        <color theme="1"/>
        <rFont val="VELUXforOffice"/>
      </rPr>
      <t>VO/VO,Top</t>
    </r>
  </si>
  <si>
    <t>[W/m/K]</t>
  </si>
  <si>
    <t>Top connection, ridge</t>
  </si>
  <si>
    <t>-</t>
  </si>
  <si>
    <t>Intensive ventilatie opening (1 element)</t>
  </si>
  <si>
    <r>
      <t>Ψ</t>
    </r>
    <r>
      <rPr>
        <vertAlign val="subscript"/>
        <sz val="10"/>
        <color theme="1"/>
        <rFont val="VELUXforOffice"/>
      </rPr>
      <t>VO/VO,Side</t>
    </r>
  </si>
  <si>
    <t>Side connection between two VO's</t>
  </si>
  <si>
    <r>
      <t>Ψ</t>
    </r>
    <r>
      <rPr>
        <vertAlign val="subscript"/>
        <sz val="10"/>
        <color theme="1"/>
        <rFont val="VELUXforOffice"/>
      </rPr>
      <t>VO,kerb</t>
    </r>
  </si>
  <si>
    <t>Side connection between VO and kerb wall</t>
  </si>
  <si>
    <r>
      <t>Ψ</t>
    </r>
    <r>
      <rPr>
        <vertAlign val="subscript"/>
        <sz val="10"/>
        <color theme="1"/>
        <rFont val="VELUXforOffice"/>
      </rPr>
      <t>Side,Dormer</t>
    </r>
  </si>
  <si>
    <t>Loss in bottom of kerb wall from reinforcements</t>
  </si>
  <si>
    <t>Surface area</t>
  </si>
  <si>
    <r>
      <t>Ψ</t>
    </r>
    <r>
      <rPr>
        <vertAlign val="subscript"/>
        <sz val="10"/>
        <color theme="1"/>
        <rFont val="VELUXforOffice"/>
      </rPr>
      <t>Top,Dormer</t>
    </r>
  </si>
  <si>
    <t>Loss above VO from dormer construction (Kerto beam, insulation, etc.)</t>
  </si>
  <si>
    <t>Kerb walls</t>
  </si>
  <si>
    <r>
      <t>Ψ</t>
    </r>
    <r>
      <rPr>
        <vertAlign val="subscript"/>
        <sz val="10"/>
        <color theme="1"/>
        <rFont val="VELUXforOffice"/>
      </rPr>
      <t>Bottom,Dormer</t>
    </r>
  </si>
  <si>
    <t>Loss below VO from dormer construction (Kerto beam, insulation, etc.)</t>
  </si>
  <si>
    <t>Top/bottom part</t>
  </si>
  <si>
    <r>
      <t>Ψ</t>
    </r>
    <r>
      <rPr>
        <vertAlign val="subscript"/>
        <sz val="10"/>
        <color theme="1"/>
        <rFont val="VELUXforOffice"/>
      </rPr>
      <t>kerb,45x75</t>
    </r>
  </si>
  <si>
    <t>Linear heat loss in kerb element, due to 45x75 reinforcement</t>
  </si>
  <si>
    <t>Total</t>
  </si>
  <si>
    <r>
      <t>Ψ</t>
    </r>
    <r>
      <rPr>
        <vertAlign val="subscript"/>
        <sz val="10"/>
        <color theme="1"/>
        <rFont val="VELUXforOffice"/>
      </rPr>
      <t>kerb,19x75</t>
    </r>
  </si>
  <si>
    <t>Linear heat loss in kerb element, due to 19x75 reinforcement</t>
  </si>
  <si>
    <r>
      <t>U</t>
    </r>
    <r>
      <rPr>
        <vertAlign val="subscript"/>
        <sz val="10"/>
        <color theme="1"/>
        <rFont val="VELUXforOffice"/>
      </rPr>
      <t>kerb</t>
    </r>
  </si>
  <si>
    <t>[W/m²/K]</t>
  </si>
  <si>
    <t>U-value of kerb walls</t>
  </si>
  <si>
    <r>
      <t>Ψ</t>
    </r>
    <r>
      <rPr>
        <vertAlign val="subscript"/>
        <sz val="10"/>
        <color theme="1"/>
        <rFont val="VELUXforOffice"/>
      </rPr>
      <t>installation,Top</t>
    </r>
  </si>
  <si>
    <t>Dormer installation loss, top</t>
  </si>
  <si>
    <r>
      <t>Ψ</t>
    </r>
    <r>
      <rPr>
        <vertAlign val="subscript"/>
        <sz val="10"/>
        <color theme="1"/>
        <rFont val="VELUXforOffice"/>
      </rPr>
      <t>installation,Side</t>
    </r>
  </si>
  <si>
    <t>Dormer installation loss, sides</t>
  </si>
  <si>
    <r>
      <t>Ψ</t>
    </r>
    <r>
      <rPr>
        <vertAlign val="subscript"/>
        <sz val="10"/>
        <color theme="1"/>
        <rFont val="VELUXforOffice"/>
      </rPr>
      <t>installation,Bottom</t>
    </r>
  </si>
  <si>
    <t>Dormer installation loss, bottom</t>
  </si>
  <si>
    <t>Dormer type</t>
  </si>
  <si>
    <t>Dormer size</t>
  </si>
  <si>
    <t>Window type used in dormer</t>
  </si>
  <si>
    <t>Installation area ("hole in the roof")</t>
  </si>
  <si>
    <t>Parameter</t>
  </si>
  <si>
    <t>Top part of dormer</t>
  </si>
  <si>
    <t>Bottom part of dormer</t>
  </si>
  <si>
    <t>Window inclination</t>
  </si>
  <si>
    <t>°</t>
  </si>
  <si>
    <r>
      <t>m</t>
    </r>
    <r>
      <rPr>
        <vertAlign val="superscript"/>
        <sz val="10"/>
        <color theme="1"/>
        <rFont val="VELUX Transform"/>
      </rPr>
      <t>2</t>
    </r>
  </si>
  <si>
    <r>
      <t>W/m</t>
    </r>
    <r>
      <rPr>
        <vertAlign val="superscript"/>
        <sz val="11"/>
        <color rgb="FF000000"/>
        <rFont val="VELUX Transform"/>
      </rPr>
      <t>2</t>
    </r>
    <r>
      <rPr>
        <sz val="11"/>
        <color rgb="FF000000"/>
        <rFont val="VELUX Transform"/>
      </rPr>
      <t>K</t>
    </r>
  </si>
  <si>
    <t>Menus, data and information</t>
  </si>
  <si>
    <t>TypeSignType</t>
  </si>
  <si>
    <t>TypeSignSize</t>
  </si>
  <si>
    <t>PaneVariantCode</t>
  </si>
  <si>
    <t xml:space="preserve">Roofinclination </t>
  </si>
  <si>
    <t>U-value</t>
  </si>
  <si>
    <t>Aw</t>
  </si>
  <si>
    <t>g</t>
  </si>
  <si>
    <t>Ag</t>
  </si>
  <si>
    <t>Intensive ventilatie opening m2</t>
  </si>
  <si>
    <t>Source for measurements:</t>
  </si>
  <si>
    <t>Req. no. 152848: Dormer heat loss calculation - Version 2 (Appendix B)</t>
  </si>
  <si>
    <t>GGL</t>
  </si>
  <si>
    <t>MK06</t>
  </si>
  <si>
    <t>Variable</t>
  </si>
  <si>
    <t>Dormer Width</t>
  </si>
  <si>
    <t>Dormer Height</t>
  </si>
  <si>
    <t>Side connection length</t>
  </si>
  <si>
    <t>Top connection length</t>
  </si>
  <si>
    <t>Size</t>
  </si>
  <si>
    <t>VO Width</t>
  </si>
  <si>
    <t>V0 Height</t>
  </si>
  <si>
    <t>VO inclination Dormer</t>
  </si>
  <si>
    <t>[mm]</t>
  </si>
  <si>
    <t>[°]</t>
  </si>
  <si>
    <t>Range name</t>
  </si>
  <si>
    <t>ConfigurationList</t>
  </si>
  <si>
    <t>DormerWidthList</t>
  </si>
  <si>
    <t>DormerHeightList</t>
  </si>
  <si>
    <t>SideConnectionList</t>
  </si>
  <si>
    <t>TopConnectionList</t>
  </si>
  <si>
    <t>SizeList</t>
  </si>
  <si>
    <t>VOWidthList</t>
  </si>
  <si>
    <t>VOHeightList</t>
  </si>
  <si>
    <t>PK06</t>
  </si>
  <si>
    <t>SK06</t>
  </si>
  <si>
    <t>Product variant</t>
  </si>
  <si>
    <t>GPLS</t>
  </si>
  <si>
    <t>GPL</t>
  </si>
  <si>
    <t>* the listed "window inclination" is not used in calculation of Uw</t>
  </si>
  <si>
    <t>Uw of each window (90°)* EN10077-2</t>
  </si>
  <si>
    <t xml:space="preserve">Surface of each window (including dormer's opaque area). </t>
  </si>
  <si>
    <t>Number of windows</t>
  </si>
  <si>
    <t>https://info.velux.be/fr-be/peb?_gl=1*1my45qv*_up*MQ..*_ga*MjEwMzQ0MzExMy4xNzIwNDI4MzQz*_ga_0YQF41H4Q5*MTcyMDQyODM0My4xLjAuMTcyMDQyODQwOC4wLjAuMTE1MjU3MDQwMw..</t>
  </si>
  <si>
    <t>About the dormers in the EPB software</t>
  </si>
  <si>
    <t>The dormer consists of a structure bearing 4 or 6 VELUX GGLS or GPLS windows depending on the configuration. Due to its shape, the windows in the top part and the windows in the bottom part don't have the same tilt as the roof. Each window on the dormer has to be declared individually in the EPB software. Each window on the dormer has the same performance values as the same window taken individually, except for its Uw and surface. This excel file displays the Uw, surface and inclination of each window on the dormer. For the other performance values of the window you can refer to this link :</t>
  </si>
  <si>
    <t>FR :</t>
  </si>
  <si>
    <t>NL :</t>
  </si>
  <si>
    <t>https://info.velux.be/nl-be/epb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</si>
</sst>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0">
    <font>
      <sz val="10"/>
      <color theme="1"/>
      <name val="VeluxForOffice"/>
      <family val="2"/>
    </font>
    <font>
      <sz val="10"/>
      <color theme="1"/>
      <name val="VELUXforOffice"/>
    </font>
    <font>
      <vertAlign val="subscript"/>
      <sz val="10"/>
      <color theme="1"/>
      <name val="VELUXforOffice"/>
    </font>
    <font>
      <b/>
      <sz val="12"/>
      <color theme="0"/>
      <name val="VELUXforOffice"/>
    </font>
    <font>
      <b/>
      <sz val="8"/>
      <color theme="0"/>
      <name val="VELUXforOffice"/>
    </font>
    <font>
      <b/>
      <sz val="10"/>
      <color theme="0"/>
      <name val="VELUXforOffice"/>
    </font>
    <font>
      <u/>
      <sz val="10"/>
      <color theme="10"/>
      <name val="VeluxForOffice"/>
      <family val="2"/>
    </font>
    <font>
      <u/>
      <sz val="10"/>
      <color theme="0"/>
      <name val="VeluxForOffice"/>
      <family val="2"/>
    </font>
    <font>
      <b/>
      <sz val="10"/>
      <color theme="0"/>
      <name val="Calibri"/>
      <family val="2"/>
      <scheme val="minor"/>
    </font>
    <font>
      <sz val="11"/>
      <color theme="1"/>
      <name val="Calibri"/>
      <family val="2"/>
      <scheme val="minor"/>
    </font>
    <font>
      <sz val="10"/>
      <color theme="1"/>
      <name val="Calibri"/>
      <family val="2"/>
      <scheme val="minor"/>
    </font>
    <font>
      <sz val="8"/>
      <name val="VeluxForOffice"/>
      <family val="2"/>
    </font>
    <font>
      <sz val="10"/>
      <name val="VeluxForOffice"/>
      <family val="2"/>
    </font>
    <font>
      <b/>
      <sz val="10"/>
      <color theme="1"/>
      <name val="VELUXforOffice"/>
    </font>
    <font>
      <sz val="11"/>
      <color rgb="FF000000"/>
      <name val="VELUX Transform"/>
    </font>
    <font>
      <sz val="10"/>
      <color theme="1"/>
      <name val="VELUX Transform"/>
    </font>
    <font>
      <b/>
      <sz val="11"/>
      <color rgb="FF000000"/>
      <name val="VELUX Transform"/>
    </font>
    <font>
      <b/>
      <sz val="10"/>
      <color theme="1"/>
      <name val="VELUX Transform"/>
    </font>
    <font>
      <vertAlign val="superscript"/>
      <sz val="10"/>
      <color theme="1"/>
      <name val="VELUX Transform"/>
    </font>
    <font>
      <vertAlign val="superscript"/>
      <sz val="11"/>
      <color rgb="FF000000"/>
      <name val="VELUX Transform"/>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3333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rgb="FFEDF0F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rgb="FF333333"/>
      </right>
      <top style="thin">
        <color rgb="FF333333"/>
      </top>
      <bottom style="thin">
        <color rgb="FF333333"/>
      </bottom>
      <diagonal/>
    </border>
    <border>
      <left style="thin">
        <color theme="0" tint="-4.9989318521683403E-2"/>
      </left>
      <right/>
      <top style="thin">
        <color rgb="FF333333"/>
      </top>
      <bottom/>
      <diagonal/>
    </border>
    <border>
      <left/>
      <right/>
      <top style="thin">
        <color rgb="FF333333"/>
      </top>
      <bottom/>
      <diagonal/>
    </border>
    <border>
      <left/>
      <right style="thin">
        <color theme="0" tint="-4.9989318521683403E-2"/>
      </right>
      <top style="thin">
        <color rgb="FF333333"/>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rgb="FF333333"/>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rgb="FFFFFFFF"/>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9" fillId="0" borderId="0"/>
  </cellStyleXfs>
  <cellXfs count="102">
    <xf numFmtId="0" fontId="0" fillId="0" borderId="0" xfId="0"/>
    <xf numFmtId="0" fontId="0" fillId="2" borderId="0" xfId="0" applyFill="1"/>
    <xf numFmtId="0" fontId="0" fillId="3" borderId="1" xfId="0" applyFill="1" applyBorder="1" applyAlignment="1">
      <alignment horizontal="center" vertical="center"/>
    </xf>
    <xf numFmtId="0" fontId="0" fillId="3" borderId="0" xfId="0" applyFill="1"/>
    <xf numFmtId="0" fontId="3" fillId="4" borderId="3"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3" xfId="0" applyFont="1" applyFill="1" applyBorder="1" applyAlignment="1">
      <alignment horizontal="left" vertical="center" indent="10"/>
    </xf>
    <xf numFmtId="0" fontId="1" fillId="3" borderId="2" xfId="0" applyFont="1" applyFill="1" applyBorder="1" applyAlignment="1">
      <alignment horizontal="left" vertical="center" indent="1"/>
    </xf>
    <xf numFmtId="0" fontId="1" fillId="3" borderId="1" xfId="0" applyFont="1" applyFill="1" applyBorder="1" applyAlignment="1">
      <alignment horizontal="left" vertical="center" indent="1"/>
    </xf>
    <xf numFmtId="0" fontId="1" fillId="5" borderId="2" xfId="0" applyFont="1" applyFill="1" applyBorder="1" applyAlignment="1">
      <alignment horizontal="left" vertical="center" indent="1"/>
    </xf>
    <xf numFmtId="0" fontId="1" fillId="5" borderId="1" xfId="0" applyFont="1" applyFill="1" applyBorder="1" applyAlignment="1">
      <alignment horizontal="left" vertical="center" indent="1"/>
    </xf>
    <xf numFmtId="0" fontId="0" fillId="5" borderId="1" xfId="0" applyFill="1" applyBorder="1" applyAlignment="1">
      <alignment horizontal="left" vertical="center" inden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64" fontId="0" fillId="7" borderId="1" xfId="0" applyNumberFormat="1" applyFill="1" applyBorder="1" applyAlignment="1">
      <alignment horizontal="right" vertical="center" indent="1"/>
    </xf>
    <xf numFmtId="0" fontId="4" fillId="4" borderId="7" xfId="0" applyFont="1" applyFill="1" applyBorder="1" applyAlignment="1">
      <alignment horizontal="right"/>
    </xf>
    <xf numFmtId="0" fontId="0" fillId="3" borderId="8" xfId="0" applyFill="1" applyBorder="1"/>
    <xf numFmtId="0" fontId="0" fillId="3" borderId="9" xfId="0" applyFill="1" applyBorder="1"/>
    <xf numFmtId="0" fontId="0" fillId="3" borderId="9" xfId="0" applyFill="1" applyBorder="1" applyAlignment="1">
      <alignment horizontal="left" vertical="center" indent="1"/>
    </xf>
    <xf numFmtId="0" fontId="0" fillId="3" borderId="9" xfId="0" applyFill="1" applyBorder="1" applyAlignment="1">
      <alignment horizontal="right" vertical="center" indent="1"/>
    </xf>
    <xf numFmtId="0" fontId="0" fillId="3" borderId="10" xfId="0" applyFill="1" applyBorder="1"/>
    <xf numFmtId="0" fontId="0" fillId="3" borderId="11" xfId="0" applyFill="1" applyBorder="1"/>
    <xf numFmtId="0" fontId="0" fillId="3" borderId="0" xfId="0" applyFill="1" applyAlignment="1">
      <alignment horizontal="left" vertical="center" indent="1"/>
    </xf>
    <xf numFmtId="0" fontId="0" fillId="3" borderId="12" xfId="0" applyFill="1" applyBorder="1"/>
    <xf numFmtId="0" fontId="0" fillId="3" borderId="0" xfId="0" applyFill="1" applyAlignment="1">
      <alignment horizontal="right" vertical="center" indent="1"/>
    </xf>
    <xf numFmtId="0" fontId="0" fillId="3" borderId="13" xfId="0" applyFill="1" applyBorder="1"/>
    <xf numFmtId="0" fontId="0" fillId="3" borderId="14" xfId="0" applyFill="1" applyBorder="1"/>
    <xf numFmtId="0" fontId="0" fillId="3" borderId="15" xfId="0" applyFill="1" applyBorder="1"/>
    <xf numFmtId="165" fontId="0" fillId="7" borderId="1" xfId="0" applyNumberFormat="1" applyFill="1" applyBorder="1" applyAlignment="1">
      <alignment horizontal="right" vertical="center" indent="1"/>
    </xf>
    <xf numFmtId="0" fontId="1" fillId="3" borderId="2" xfId="0" applyFont="1" applyFill="1" applyBorder="1" applyAlignment="1">
      <alignment horizontal="center" vertical="center"/>
    </xf>
    <xf numFmtId="164"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1" fillId="3" borderId="1" xfId="0" applyFont="1" applyFill="1" applyBorder="1" applyAlignment="1">
      <alignment horizontal="center" vertical="center"/>
    </xf>
    <xf numFmtId="164" fontId="0" fillId="3" borderId="1" xfId="0" applyNumberFormat="1" applyFill="1" applyBorder="1" applyAlignment="1">
      <alignment horizontal="center" vertical="center"/>
    </xf>
    <xf numFmtId="0" fontId="0" fillId="3" borderId="0" xfId="0" applyFill="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horizontal="center" vertical="center"/>
    </xf>
    <xf numFmtId="164" fontId="0" fillId="3" borderId="1" xfId="0" applyNumberFormat="1" applyFill="1" applyBorder="1" applyAlignment="1">
      <alignment horizontal="right" vertical="center" indent="1"/>
    </xf>
    <xf numFmtId="0" fontId="3" fillId="4" borderId="9" xfId="0" applyFont="1" applyFill="1" applyBorder="1" applyAlignment="1">
      <alignment horizontal="left" vertical="center" indent="1"/>
    </xf>
    <xf numFmtId="0" fontId="5" fillId="4" borderId="9" xfId="0" applyFont="1" applyFill="1" applyBorder="1" applyAlignment="1">
      <alignment horizontal="left" vertical="center" indent="1"/>
    </xf>
    <xf numFmtId="0" fontId="7" fillId="4" borderId="9" xfId="1" applyFont="1" applyFill="1" applyBorder="1" applyAlignment="1">
      <alignment horizontal="left" vertical="center" indent="1"/>
    </xf>
    <xf numFmtId="0" fontId="0" fillId="3" borderId="17" xfId="0" applyFill="1" applyBorder="1" applyAlignment="1">
      <alignment vertical="center"/>
    </xf>
    <xf numFmtId="0" fontId="0" fillId="3" borderId="5" xfId="0" applyFill="1" applyBorder="1" applyAlignment="1">
      <alignment vertical="center"/>
    </xf>
    <xf numFmtId="0" fontId="0" fillId="6" borderId="17" xfId="0" applyFill="1" applyBorder="1" applyAlignment="1">
      <alignment horizontal="left" vertical="center" indent="1"/>
    </xf>
    <xf numFmtId="0" fontId="0" fillId="6" borderId="5" xfId="0" applyFill="1" applyBorder="1" applyAlignment="1">
      <alignment horizontal="left" vertical="center" indent="1"/>
    </xf>
    <xf numFmtId="0" fontId="0" fillId="3" borderId="17" xfId="0" applyFill="1" applyBorder="1" applyAlignment="1">
      <alignment horizontal="left" vertical="center" indent="1"/>
    </xf>
    <xf numFmtId="0" fontId="0" fillId="3" borderId="5" xfId="0" applyFill="1" applyBorder="1" applyAlignment="1">
      <alignment horizontal="left" vertical="center" indent="1"/>
    </xf>
    <xf numFmtId="0" fontId="0" fillId="2" borderId="5" xfId="0" applyFill="1" applyBorder="1" applyAlignment="1">
      <alignment horizontal="left" vertical="center" indent="1"/>
    </xf>
    <xf numFmtId="164" fontId="0" fillId="3" borderId="6" xfId="0" applyNumberFormat="1" applyFill="1" applyBorder="1" applyAlignment="1">
      <alignment horizontal="center" vertical="center"/>
    </xf>
    <xf numFmtId="0" fontId="0" fillId="6" borderId="2" xfId="0" applyFill="1" applyBorder="1" applyAlignment="1">
      <alignment horizontal="left" vertical="center" indent="1"/>
    </xf>
    <xf numFmtId="0" fontId="0" fillId="3" borderId="2" xfId="0" applyFill="1" applyBorder="1" applyAlignment="1">
      <alignment horizontal="left" vertical="center" indent="1"/>
    </xf>
    <xf numFmtId="0" fontId="0" fillId="3" borderId="2" xfId="0" applyFill="1" applyBorder="1" applyAlignment="1">
      <alignment vertical="center"/>
    </xf>
    <xf numFmtId="2" fontId="0" fillId="7" borderId="1" xfId="0" applyNumberFormat="1" applyFill="1" applyBorder="1" applyAlignment="1">
      <alignment horizontal="right" vertical="center" indent="1"/>
    </xf>
    <xf numFmtId="49" fontId="8" fillId="8" borderId="20" xfId="0" applyNumberFormat="1" applyFont="1" applyFill="1" applyBorder="1" applyAlignment="1">
      <alignment horizontal="center" vertical="center" wrapText="1"/>
    </xf>
    <xf numFmtId="0" fontId="8" fillId="8" borderId="20" xfId="0" applyFont="1" applyFill="1" applyBorder="1" applyAlignment="1">
      <alignment horizontal="center" vertical="center" wrapText="1"/>
    </xf>
    <xf numFmtId="0" fontId="10" fillId="9" borderId="21" xfId="2" applyFont="1" applyFill="1" applyBorder="1" applyAlignment="1">
      <alignment horizontal="center"/>
    </xf>
    <xf numFmtId="0" fontId="0" fillId="9" borderId="21" xfId="0" applyFill="1" applyBorder="1" applyAlignment="1">
      <alignment horizontal="center"/>
    </xf>
    <xf numFmtId="165" fontId="0" fillId="10" borderId="21" xfId="0" applyNumberFormat="1" applyFill="1" applyBorder="1" applyAlignment="1">
      <alignment horizontal="center" vertical="center"/>
    </xf>
    <xf numFmtId="2" fontId="0" fillId="10" borderId="21" xfId="0" applyNumberFormat="1" applyFill="1" applyBorder="1" applyAlignment="1">
      <alignment horizontal="center" vertical="center"/>
    </xf>
    <xf numFmtId="0" fontId="0" fillId="9" borderId="21" xfId="0" applyFill="1" applyBorder="1" applyAlignment="1">
      <alignment horizontal="center" vertical="center"/>
    </xf>
    <xf numFmtId="165" fontId="12" fillId="10" borderId="21" xfId="0" applyNumberFormat="1" applyFont="1" applyFill="1" applyBorder="1" applyAlignment="1">
      <alignment horizontal="center" vertical="center"/>
    </xf>
    <xf numFmtId="165" fontId="13" fillId="10" borderId="21" xfId="0" applyNumberFormat="1" applyFont="1" applyFill="1" applyBorder="1" applyAlignment="1">
      <alignment horizontal="center" vertical="center"/>
    </xf>
    <xf numFmtId="0" fontId="8" fillId="8" borderId="22" xfId="0" applyFont="1" applyFill="1" applyBorder="1" applyAlignment="1">
      <alignment horizontal="center" vertical="center" wrapText="1"/>
    </xf>
    <xf numFmtId="165" fontId="0" fillId="3" borderId="1" xfId="0" applyNumberFormat="1" applyFill="1" applyBorder="1" applyAlignment="1">
      <alignment horizontal="right" vertical="center" indent="1"/>
    </xf>
    <xf numFmtId="0" fontId="0" fillId="2" borderId="23" xfId="0" applyFill="1" applyBorder="1" applyAlignment="1">
      <alignment horizontal="right" vertical="center" indent="1"/>
    </xf>
    <xf numFmtId="0" fontId="0" fillId="12" borderId="0" xfId="0" applyFill="1"/>
    <xf numFmtId="0" fontId="14" fillId="12" borderId="23" xfId="0" applyFont="1" applyFill="1" applyBorder="1" applyAlignment="1">
      <alignment horizontal="center" wrapText="1"/>
    </xf>
    <xf numFmtId="0" fontId="15" fillId="12" borderId="23" xfId="0" applyFont="1" applyFill="1" applyBorder="1" applyAlignment="1">
      <alignment horizontal="center"/>
    </xf>
    <xf numFmtId="0" fontId="14" fillId="12" borderId="27" xfId="0" applyFont="1" applyFill="1" applyBorder="1" applyAlignment="1">
      <alignment horizontal="center" wrapText="1"/>
    </xf>
    <xf numFmtId="0" fontId="15" fillId="2" borderId="0" xfId="0" applyFont="1" applyFill="1"/>
    <xf numFmtId="0" fontId="16" fillId="11" borderId="24" xfId="0" applyFont="1" applyFill="1" applyBorder="1" applyAlignment="1">
      <alignment horizontal="left" vertical="center"/>
    </xf>
    <xf numFmtId="0" fontId="16" fillId="11" borderId="25" xfId="0" applyFont="1" applyFill="1" applyBorder="1" applyAlignment="1">
      <alignment vertical="center" wrapText="1"/>
    </xf>
    <xf numFmtId="0" fontId="15" fillId="11" borderId="23" xfId="0" applyFont="1" applyFill="1" applyBorder="1" applyAlignment="1">
      <alignment horizontal="center"/>
    </xf>
    <xf numFmtId="0" fontId="14" fillId="11" borderId="23" xfId="0" applyFont="1" applyFill="1" applyBorder="1" applyAlignment="1">
      <alignment horizontal="center" vertical="center" wrapText="1"/>
    </xf>
    <xf numFmtId="0" fontId="14" fillId="11" borderId="27" xfId="0" applyFont="1" applyFill="1" applyBorder="1" applyAlignment="1">
      <alignment horizontal="center" vertical="center" wrapText="1"/>
    </xf>
    <xf numFmtId="0" fontId="14" fillId="13" borderId="26" xfId="0" applyFont="1" applyFill="1" applyBorder="1" applyAlignment="1">
      <alignment horizontal="left" wrapText="1"/>
    </xf>
    <xf numFmtId="0" fontId="14" fillId="2" borderId="23" xfId="0" applyFont="1" applyFill="1" applyBorder="1" applyAlignment="1">
      <alignment horizontal="center" wrapText="1"/>
    </xf>
    <xf numFmtId="2" fontId="14" fillId="2" borderId="23" xfId="0" applyNumberFormat="1" applyFont="1" applyFill="1" applyBorder="1" applyAlignment="1">
      <alignment horizontal="center" wrapText="1"/>
    </xf>
    <xf numFmtId="165" fontId="15" fillId="2" borderId="23" xfId="0" applyNumberFormat="1" applyFont="1" applyFill="1" applyBorder="1" applyAlignment="1">
      <alignment horizontal="center"/>
    </xf>
    <xf numFmtId="0" fontId="17" fillId="11" borderId="0" xfId="0" applyFont="1" applyFill="1"/>
    <xf numFmtId="0" fontId="0" fillId="12" borderId="0" xfId="0" applyFill="1" applyAlignment="1">
      <alignment wrapText="1"/>
    </xf>
    <xf numFmtId="0" fontId="8" fillId="8" borderId="0" xfId="0" applyFont="1" applyFill="1" applyAlignment="1">
      <alignment horizontal="center" vertical="center" wrapText="1"/>
    </xf>
    <xf numFmtId="0" fontId="10" fillId="9" borderId="21" xfId="2" applyFont="1" applyFill="1" applyBorder="1" applyAlignment="1">
      <alignment horizontal="center" vertical="top"/>
    </xf>
    <xf numFmtId="0" fontId="0" fillId="9" borderId="21" xfId="0" applyFill="1" applyBorder="1" applyAlignment="1">
      <alignment horizontal="center" vertical="top"/>
    </xf>
    <xf numFmtId="165" fontId="12" fillId="10" borderId="21" xfId="0" applyNumberFormat="1" applyFont="1" applyFill="1" applyBorder="1" applyAlignment="1">
      <alignment horizontal="center" vertical="top"/>
    </xf>
    <xf numFmtId="2" fontId="0" fillId="10" borderId="21" xfId="0" applyNumberFormat="1" applyFill="1" applyBorder="1" applyAlignment="1">
      <alignment horizontal="center" vertical="top"/>
    </xf>
    <xf numFmtId="0" fontId="0" fillId="0" borderId="0" xfId="0" applyAlignment="1">
      <alignment horizontal="center" vertical="top"/>
    </xf>
    <xf numFmtId="165" fontId="0" fillId="10" borderId="21" xfId="0" applyNumberFormat="1" applyFill="1" applyBorder="1" applyAlignment="1">
      <alignment horizontal="center" vertical="top"/>
    </xf>
    <xf numFmtId="0" fontId="0" fillId="10" borderId="21" xfId="0" applyFill="1" applyBorder="1" applyAlignment="1">
      <alignment horizontal="center" vertical="top"/>
    </xf>
    <xf numFmtId="0" fontId="0" fillId="2" borderId="0" xfId="0" applyFill="1" applyAlignment="1">
      <alignment wrapText="1"/>
    </xf>
    <xf numFmtId="0" fontId="6" fillId="2" borderId="0" xfId="1" applyFill="1"/>
    <xf numFmtId="0" fontId="13" fillId="2" borderId="0" xfId="0" applyFont="1" applyFill="1"/>
    <xf numFmtId="0" fontId="0" fillId="3" borderId="6" xfId="0" applyFill="1" applyBorder="1" applyAlignment="1">
      <alignment horizontal="left" vertical="center" wrapText="1" indent="1"/>
    </xf>
    <xf numFmtId="0" fontId="0" fillId="3" borderId="18" xfId="0" applyFill="1" applyBorder="1" applyAlignment="1">
      <alignment horizontal="left" vertical="center" wrapText="1" indent="1"/>
    </xf>
    <xf numFmtId="0" fontId="0" fillId="3" borderId="19" xfId="0" applyFill="1" applyBorder="1" applyAlignment="1">
      <alignment horizontal="left" vertical="center" wrapText="1" indent="1"/>
    </xf>
    <xf numFmtId="0" fontId="0" fillId="5" borderId="6" xfId="0" applyFill="1" applyBorder="1" applyAlignment="1">
      <alignment horizontal="left" vertical="center" indent="1"/>
    </xf>
    <xf numFmtId="0" fontId="0" fillId="5" borderId="18" xfId="0" applyFill="1" applyBorder="1" applyAlignment="1">
      <alignment horizontal="left" vertical="center" indent="1"/>
    </xf>
    <xf numFmtId="0" fontId="0" fillId="5" borderId="19" xfId="0" applyFill="1" applyBorder="1" applyAlignment="1">
      <alignment horizontal="left" vertical="center" indent="1"/>
    </xf>
    <xf numFmtId="0" fontId="16" fillId="11" borderId="28" xfId="0" applyFont="1" applyFill="1" applyBorder="1" applyAlignment="1">
      <alignment horizontal="center" vertical="center" wrapText="1"/>
    </xf>
    <xf numFmtId="0" fontId="16" fillId="11" borderId="29"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1" borderId="31" xfId="0" applyFont="1" applyFill="1" applyBorder="1" applyAlignment="1">
      <alignment horizontal="center" vertical="center" wrapText="1"/>
    </xf>
  </cellXfs>
  <cellStyles count="3">
    <cellStyle name="Hyperlink" xfId="1" builtinId="8"/>
    <cellStyle name="Normal" xfId="0" builtinId="0"/>
    <cellStyle name="Normal 3" xfId="2" xr:uid="{BC8034DF-1C4D-4DF8-AD52-864F91E6DE5A}"/>
  </cellStyles>
  <dxfs count="0"/>
  <tableStyles count="0" defaultTableStyle="TableStyleMedium2" defaultPivotStyle="PivotStyleLight16"/>
  <colors>
    <mruColors>
      <color rgb="FF800080"/>
      <color rgb="FF6600FF"/>
      <color rgb="FFFF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76200</xdr:colOff>
      <xdr:row>1</xdr:row>
      <xdr:rowOff>76200</xdr:rowOff>
    </xdr:from>
    <xdr:ext cx="711994" cy="241616"/>
    <xdr:pic>
      <xdr:nvPicPr>
        <xdr:cNvPr id="4" name="Picture 3" descr="http://www.prof.velux.dk/prof-DK/Om_VELUX_Gruppen/Presse/Pressebilleder/logoer/PublishingImages/VELUX_logo_stor_GIF.gif">
          <a:extLst>
            <a:ext uri="{FF2B5EF4-FFF2-40B4-BE49-F238E27FC236}">
              <a16:creationId xmlns:a16="http://schemas.microsoft.com/office/drawing/2014/main" id="{5BC76631-EEBD-4CCF-9CFB-DB64E06673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98120"/>
          <a:ext cx="711994" cy="2416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205740</xdr:colOff>
      <xdr:row>16</xdr:row>
      <xdr:rowOff>205740</xdr:rowOff>
    </xdr:from>
    <xdr:to>
      <xdr:col>2</xdr:col>
      <xdr:colOff>745740</xdr:colOff>
      <xdr:row>16</xdr:row>
      <xdr:rowOff>205740</xdr:rowOff>
    </xdr:to>
    <xdr:cxnSp macro="">
      <xdr:nvCxnSpPr>
        <xdr:cNvPr id="8" name="Straight Connector 7">
          <a:extLst>
            <a:ext uri="{FF2B5EF4-FFF2-40B4-BE49-F238E27FC236}">
              <a16:creationId xmlns:a16="http://schemas.microsoft.com/office/drawing/2014/main" id="{898711C4-AE2E-4F14-9BB6-99490A06917F}"/>
            </a:ext>
          </a:extLst>
        </xdr:cNvPr>
        <xdr:cNvCxnSpPr/>
      </xdr:nvCxnSpPr>
      <xdr:spPr>
        <a:xfrm>
          <a:off x="464820" y="2484120"/>
          <a:ext cx="540000" cy="0"/>
        </a:xfrm>
        <a:prstGeom prst="line">
          <a:avLst/>
        </a:prstGeom>
        <a:ln w="28575">
          <a:solidFill>
            <a:srgbClr val="FFFF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17</xdr:row>
      <xdr:rowOff>220980</xdr:rowOff>
    </xdr:from>
    <xdr:to>
      <xdr:col>2</xdr:col>
      <xdr:colOff>745740</xdr:colOff>
      <xdr:row>17</xdr:row>
      <xdr:rowOff>220980</xdr:rowOff>
    </xdr:to>
    <xdr:cxnSp macro="">
      <xdr:nvCxnSpPr>
        <xdr:cNvPr id="9" name="Straight Connector 8">
          <a:extLst>
            <a:ext uri="{FF2B5EF4-FFF2-40B4-BE49-F238E27FC236}">
              <a16:creationId xmlns:a16="http://schemas.microsoft.com/office/drawing/2014/main" id="{406A8634-A7D9-46FB-BCFA-9BC0CED4B0F1}"/>
            </a:ext>
          </a:extLst>
        </xdr:cNvPr>
        <xdr:cNvCxnSpPr/>
      </xdr:nvCxnSpPr>
      <xdr:spPr>
        <a:xfrm>
          <a:off x="464820" y="2903220"/>
          <a:ext cx="5400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18</xdr:row>
      <xdr:rowOff>213360</xdr:rowOff>
    </xdr:from>
    <xdr:to>
      <xdr:col>2</xdr:col>
      <xdr:colOff>745740</xdr:colOff>
      <xdr:row>18</xdr:row>
      <xdr:rowOff>213360</xdr:rowOff>
    </xdr:to>
    <xdr:cxnSp macro="">
      <xdr:nvCxnSpPr>
        <xdr:cNvPr id="10" name="Straight Connector 9">
          <a:extLst>
            <a:ext uri="{FF2B5EF4-FFF2-40B4-BE49-F238E27FC236}">
              <a16:creationId xmlns:a16="http://schemas.microsoft.com/office/drawing/2014/main" id="{BC08A46E-FE05-45A2-8613-E2F3FB164B04}"/>
            </a:ext>
          </a:extLst>
        </xdr:cNvPr>
        <xdr:cNvCxnSpPr/>
      </xdr:nvCxnSpPr>
      <xdr:spPr>
        <a:xfrm>
          <a:off x="464820" y="3299460"/>
          <a:ext cx="540000" cy="0"/>
        </a:xfrm>
        <a:prstGeom prst="line">
          <a:avLst/>
        </a:prstGeom>
        <a:ln w="28575">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19</xdr:row>
      <xdr:rowOff>213360</xdr:rowOff>
    </xdr:from>
    <xdr:to>
      <xdr:col>2</xdr:col>
      <xdr:colOff>745740</xdr:colOff>
      <xdr:row>19</xdr:row>
      <xdr:rowOff>213360</xdr:rowOff>
    </xdr:to>
    <xdr:cxnSp macro="">
      <xdr:nvCxnSpPr>
        <xdr:cNvPr id="11" name="Straight Connector 10">
          <a:extLst>
            <a:ext uri="{FF2B5EF4-FFF2-40B4-BE49-F238E27FC236}">
              <a16:creationId xmlns:a16="http://schemas.microsoft.com/office/drawing/2014/main" id="{C512D072-C925-4BD5-BDCC-3F4B56A84F31}"/>
            </a:ext>
          </a:extLst>
        </xdr:cNvPr>
        <xdr:cNvCxnSpPr/>
      </xdr:nvCxnSpPr>
      <xdr:spPr>
        <a:xfrm>
          <a:off x="464820" y="3703320"/>
          <a:ext cx="540000" cy="0"/>
        </a:xfrm>
        <a:prstGeom prst="line">
          <a:avLst/>
        </a:prstGeom>
        <a:ln w="285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20</xdr:row>
      <xdr:rowOff>213360</xdr:rowOff>
    </xdr:from>
    <xdr:to>
      <xdr:col>2</xdr:col>
      <xdr:colOff>745740</xdr:colOff>
      <xdr:row>20</xdr:row>
      <xdr:rowOff>213360</xdr:rowOff>
    </xdr:to>
    <xdr:cxnSp macro="">
      <xdr:nvCxnSpPr>
        <xdr:cNvPr id="12" name="Straight Connector 11">
          <a:extLst>
            <a:ext uri="{FF2B5EF4-FFF2-40B4-BE49-F238E27FC236}">
              <a16:creationId xmlns:a16="http://schemas.microsoft.com/office/drawing/2014/main" id="{5373C275-5C58-4E58-BE2F-971BCF13975E}"/>
            </a:ext>
          </a:extLst>
        </xdr:cNvPr>
        <xdr:cNvCxnSpPr/>
      </xdr:nvCxnSpPr>
      <xdr:spPr>
        <a:xfrm>
          <a:off x="464820" y="4107180"/>
          <a:ext cx="540000" cy="0"/>
        </a:xfrm>
        <a:prstGeom prst="line">
          <a:avLst/>
        </a:prstGeom>
        <a:ln w="28575">
          <a:solidFill>
            <a:srgbClr val="FF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21</xdr:row>
      <xdr:rowOff>205740</xdr:rowOff>
    </xdr:from>
    <xdr:to>
      <xdr:col>2</xdr:col>
      <xdr:colOff>745740</xdr:colOff>
      <xdr:row>21</xdr:row>
      <xdr:rowOff>205740</xdr:rowOff>
    </xdr:to>
    <xdr:cxnSp macro="">
      <xdr:nvCxnSpPr>
        <xdr:cNvPr id="13" name="Straight Connector 12">
          <a:extLst>
            <a:ext uri="{FF2B5EF4-FFF2-40B4-BE49-F238E27FC236}">
              <a16:creationId xmlns:a16="http://schemas.microsoft.com/office/drawing/2014/main" id="{4F66D776-A413-44DB-90FD-91DDFF33E053}"/>
            </a:ext>
          </a:extLst>
        </xdr:cNvPr>
        <xdr:cNvCxnSpPr/>
      </xdr:nvCxnSpPr>
      <xdr:spPr>
        <a:xfrm>
          <a:off x="464820" y="4503420"/>
          <a:ext cx="540000" cy="0"/>
        </a:xfrm>
        <a:prstGeom prst="line">
          <a:avLst/>
        </a:prstGeom>
        <a:ln w="28575">
          <a:solidFill>
            <a:srgbClr val="66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22</xdr:row>
      <xdr:rowOff>213360</xdr:rowOff>
    </xdr:from>
    <xdr:to>
      <xdr:col>2</xdr:col>
      <xdr:colOff>745740</xdr:colOff>
      <xdr:row>22</xdr:row>
      <xdr:rowOff>213360</xdr:rowOff>
    </xdr:to>
    <xdr:cxnSp macro="">
      <xdr:nvCxnSpPr>
        <xdr:cNvPr id="14" name="Straight Connector 13">
          <a:extLst>
            <a:ext uri="{FF2B5EF4-FFF2-40B4-BE49-F238E27FC236}">
              <a16:creationId xmlns:a16="http://schemas.microsoft.com/office/drawing/2014/main" id="{AB63C9D0-A7E3-482E-B472-7F7C34542EC7}"/>
            </a:ext>
          </a:extLst>
        </xdr:cNvPr>
        <xdr:cNvCxnSpPr/>
      </xdr:nvCxnSpPr>
      <xdr:spPr>
        <a:xfrm>
          <a:off x="464820" y="4914900"/>
          <a:ext cx="540000" cy="0"/>
        </a:xfrm>
        <a:prstGeom prst="line">
          <a:avLst/>
        </a:prstGeom>
        <a:ln w="28575">
          <a:solidFill>
            <a:srgbClr val="80008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23</xdr:row>
      <xdr:rowOff>220980</xdr:rowOff>
    </xdr:from>
    <xdr:to>
      <xdr:col>2</xdr:col>
      <xdr:colOff>745740</xdr:colOff>
      <xdr:row>23</xdr:row>
      <xdr:rowOff>220980</xdr:rowOff>
    </xdr:to>
    <xdr:cxnSp macro="">
      <xdr:nvCxnSpPr>
        <xdr:cNvPr id="15" name="Straight Connector 14">
          <a:extLst>
            <a:ext uri="{FF2B5EF4-FFF2-40B4-BE49-F238E27FC236}">
              <a16:creationId xmlns:a16="http://schemas.microsoft.com/office/drawing/2014/main" id="{8956D5B7-5FD9-470E-B86A-FB2896514763}"/>
            </a:ext>
          </a:extLst>
        </xdr:cNvPr>
        <xdr:cNvCxnSpPr/>
      </xdr:nvCxnSpPr>
      <xdr:spPr>
        <a:xfrm>
          <a:off x="464820" y="5326380"/>
          <a:ext cx="540000" cy="0"/>
        </a:xfrm>
        <a:prstGeom prst="line">
          <a:avLst/>
        </a:prstGeom>
        <a:ln w="28575">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25</xdr:row>
      <xdr:rowOff>213360</xdr:rowOff>
    </xdr:from>
    <xdr:to>
      <xdr:col>2</xdr:col>
      <xdr:colOff>745740</xdr:colOff>
      <xdr:row>25</xdr:row>
      <xdr:rowOff>213360</xdr:rowOff>
    </xdr:to>
    <xdr:cxnSp macro="">
      <xdr:nvCxnSpPr>
        <xdr:cNvPr id="21" name="Straight Connector 20">
          <a:extLst>
            <a:ext uri="{FF2B5EF4-FFF2-40B4-BE49-F238E27FC236}">
              <a16:creationId xmlns:a16="http://schemas.microsoft.com/office/drawing/2014/main" id="{23BE44CC-6504-4B86-8EB4-7853A362BD66}"/>
            </a:ext>
          </a:extLst>
        </xdr:cNvPr>
        <xdr:cNvCxnSpPr/>
      </xdr:nvCxnSpPr>
      <xdr:spPr>
        <a:xfrm>
          <a:off x="464820" y="6187440"/>
          <a:ext cx="5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26</xdr:row>
      <xdr:rowOff>213360</xdr:rowOff>
    </xdr:from>
    <xdr:to>
      <xdr:col>2</xdr:col>
      <xdr:colOff>745740</xdr:colOff>
      <xdr:row>26</xdr:row>
      <xdr:rowOff>213360</xdr:rowOff>
    </xdr:to>
    <xdr:cxnSp macro="">
      <xdr:nvCxnSpPr>
        <xdr:cNvPr id="22" name="Straight Connector 21">
          <a:extLst>
            <a:ext uri="{FF2B5EF4-FFF2-40B4-BE49-F238E27FC236}">
              <a16:creationId xmlns:a16="http://schemas.microsoft.com/office/drawing/2014/main" id="{B6C9C986-9D84-4866-A948-A0A3016FE22B}"/>
            </a:ext>
          </a:extLst>
        </xdr:cNvPr>
        <xdr:cNvCxnSpPr/>
      </xdr:nvCxnSpPr>
      <xdr:spPr>
        <a:xfrm>
          <a:off x="464820" y="6591300"/>
          <a:ext cx="5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205740</xdr:colOff>
      <xdr:row>27</xdr:row>
      <xdr:rowOff>198120</xdr:rowOff>
    </xdr:from>
    <xdr:to>
      <xdr:col>2</xdr:col>
      <xdr:colOff>745740</xdr:colOff>
      <xdr:row>27</xdr:row>
      <xdr:rowOff>198120</xdr:rowOff>
    </xdr:to>
    <xdr:cxnSp macro="">
      <xdr:nvCxnSpPr>
        <xdr:cNvPr id="23" name="Straight Connector 22">
          <a:extLst>
            <a:ext uri="{FF2B5EF4-FFF2-40B4-BE49-F238E27FC236}">
              <a16:creationId xmlns:a16="http://schemas.microsoft.com/office/drawing/2014/main" id="{82E3886E-6C89-4E38-B8E0-7F5A1BE26D08}"/>
            </a:ext>
          </a:extLst>
        </xdr:cNvPr>
        <xdr:cNvCxnSpPr/>
      </xdr:nvCxnSpPr>
      <xdr:spPr>
        <a:xfrm>
          <a:off x="464820" y="6979920"/>
          <a:ext cx="5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Birthe Uldahl" id="{3789F42D-D9C9-4D65-8C49-33E6D9A39570}" userId="S::birthe.kjeldsen@VELUX.com::4f21b983-e675-4323-bf01-65cc308f83c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 dT="2020-08-17T13:44:46.43" personId="{3789F42D-D9C9-4D65-8C49-33E6D9A39570}" id="{827E3CAD-2B7D-4263-9B10-FE6BC6FCB227}">
    <text>Slår op i oversigten, findes produktet ikke vælges øvrige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info.velux.be/nl-be/epb" TargetMode="External"/><Relationship Id="rId1" Type="http://schemas.openxmlformats.org/officeDocument/2006/relationships/hyperlink" Target="https://info.velux.be/fr-be/peb?_gl=1*1my45qv*_up*MQ..*_ga*MjEwMzQ0MzExMy4xNzIwNDI4MzQz*_ga_0YQF41H4Q5*MTcyMDQyODM0My4xLjAuMTcyMDQyODQwOC4wLjAuMTE1MjU3MDQwMw.."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notes://Oestbirk02/C1256D88003E4510/5163188644AC5423C1256DB00032137B/14E51D64DAB1CBF2C125826A004A52E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D46"/>
  <sheetViews>
    <sheetView tabSelected="1" zoomScale="96" zoomScaleNormal="96" workbookViewId="0">
      <selection activeCell="P8" sqref="P8"/>
    </sheetView>
  </sheetViews>
  <sheetFormatPr defaultColWidth="0.140625" defaultRowHeight="12.75" zeroHeight="1"/>
  <cols>
    <col min="1" max="2" width="1.7109375" customWidth="1"/>
    <col min="3" max="3" width="18.7109375" customWidth="1"/>
    <col min="4" max="4" width="12.7109375" customWidth="1"/>
    <col min="5" max="5" width="12.140625" customWidth="1"/>
    <col min="6" max="13" width="12.7109375" customWidth="1"/>
    <col min="14" max="14" width="2.28515625" customWidth="1"/>
    <col min="15" max="15" width="92" customWidth="1"/>
    <col min="16" max="16" width="73.7109375" customWidth="1"/>
    <col min="17" max="17" width="18.7109375" hidden="1" customWidth="1"/>
    <col min="18" max="18" width="0.140625" hidden="1" customWidth="1"/>
    <col min="19" max="19" width="21.42578125" hidden="1" customWidth="1"/>
    <col min="20" max="42" width="0.140625" hidden="1" customWidth="1"/>
    <col min="43" max="46" width="0.140625" customWidth="1"/>
    <col min="47" max="47" width="0.140625" hidden="1" customWidth="1"/>
    <col min="48" max="16382" width="0.140625" customWidth="1"/>
    <col min="16383" max="16383" width="0.28515625" customWidth="1"/>
    <col min="16384" max="16384" width="7.7109375" hidden="1" customWidth="1"/>
  </cols>
  <sheetData>
    <row r="1" spans="1:23" ht="10.15" customHeight="1">
      <c r="A1" s="1"/>
      <c r="B1" s="1"/>
      <c r="C1" s="1"/>
      <c r="D1" s="1"/>
      <c r="E1" s="1"/>
      <c r="F1" s="1"/>
      <c r="G1" s="1"/>
      <c r="H1" s="1"/>
      <c r="I1" s="1"/>
      <c r="J1" s="1"/>
      <c r="K1" s="1"/>
      <c r="L1" s="1"/>
      <c r="M1" s="1"/>
      <c r="N1" s="1"/>
      <c r="O1" s="1"/>
      <c r="P1" s="1"/>
    </row>
    <row r="2" spans="1:23" ht="30" customHeight="1">
      <c r="A2" s="1"/>
      <c r="B2" s="6" t="s">
        <v>0</v>
      </c>
      <c r="C2" s="6"/>
      <c r="D2" s="5"/>
      <c r="E2" s="5"/>
      <c r="F2" s="5"/>
      <c r="G2" s="5"/>
      <c r="H2" s="5"/>
      <c r="I2" s="5"/>
      <c r="J2" s="5"/>
      <c r="K2" s="5"/>
      <c r="L2" s="5"/>
      <c r="M2" s="5"/>
      <c r="N2" s="15" t="s">
        <v>1</v>
      </c>
      <c r="O2" s="1"/>
      <c r="P2" s="1"/>
    </row>
    <row r="3" spans="1:23" ht="10.15" customHeight="1">
      <c r="A3" s="1"/>
      <c r="B3" s="16"/>
      <c r="C3" s="17"/>
      <c r="D3" s="17"/>
      <c r="E3" s="17"/>
      <c r="F3" s="17"/>
      <c r="G3" s="17"/>
      <c r="H3" s="17"/>
      <c r="I3" s="18"/>
      <c r="J3" s="17"/>
      <c r="K3" s="19"/>
      <c r="L3" s="17"/>
      <c r="M3" s="17"/>
      <c r="N3" s="20"/>
      <c r="O3" s="1"/>
      <c r="P3" s="1"/>
    </row>
    <row r="4" spans="1:23" ht="19.899999999999999" customHeight="1">
      <c r="A4" s="1"/>
      <c r="B4" s="21"/>
      <c r="C4" s="22" t="s">
        <v>2</v>
      </c>
      <c r="D4" s="3"/>
      <c r="E4" s="3"/>
      <c r="F4" s="64" t="s">
        <v>3</v>
      </c>
      <c r="G4" s="3"/>
      <c r="H4" s="22" t="s">
        <v>4</v>
      </c>
      <c r="I4" s="3"/>
      <c r="J4" s="3"/>
      <c r="K4" s="37">
        <f ca="1">INDEX(DormerWidthList,MATCH(Configuration,ConfigurationList,0))/1000</f>
        <v>2.581</v>
      </c>
      <c r="L4" s="3"/>
      <c r="M4" s="3"/>
      <c r="N4" s="23"/>
      <c r="O4" s="91" t="s">
        <v>119</v>
      </c>
      <c r="P4" s="1"/>
      <c r="R4" t="s">
        <v>5</v>
      </c>
      <c r="S4">
        <v>90</v>
      </c>
    </row>
    <row r="5" spans="1:23" ht="69" customHeight="1">
      <c r="A5" s="1"/>
      <c r="B5" s="21"/>
      <c r="C5" s="22"/>
      <c r="D5" s="3"/>
      <c r="E5" s="3"/>
      <c r="F5" s="24"/>
      <c r="G5" s="3"/>
      <c r="H5" s="3"/>
      <c r="I5" s="3"/>
      <c r="J5" s="3"/>
      <c r="K5" s="3"/>
      <c r="L5" s="3"/>
      <c r="M5" s="3"/>
      <c r="N5" s="23"/>
      <c r="O5" s="89" t="s">
        <v>120</v>
      </c>
      <c r="P5" s="1"/>
    </row>
    <row r="6" spans="1:23" ht="19.899999999999999" customHeight="1">
      <c r="A6" s="1"/>
      <c r="B6" s="21"/>
      <c r="C6" s="22" t="s">
        <v>6</v>
      </c>
      <c r="D6" s="3"/>
      <c r="E6" s="3"/>
      <c r="F6" s="64">
        <v>60</v>
      </c>
      <c r="G6" s="3"/>
      <c r="H6" s="22" t="s">
        <v>7</v>
      </c>
      <c r="I6" s="3"/>
      <c r="J6" s="3"/>
      <c r="K6" s="37">
        <f ca="1">INDEX(DormerHeightList,MATCH(Configuration,ConfigurationList,0))/1000</f>
        <v>2.4700000000000002</v>
      </c>
      <c r="L6" s="3"/>
      <c r="M6" s="3"/>
      <c r="N6" s="23"/>
      <c r="O6" s="1" t="s">
        <v>121</v>
      </c>
      <c r="P6" s="90" t="s">
        <v>118</v>
      </c>
    </row>
    <row r="7" spans="1:23" ht="17.25" customHeight="1">
      <c r="A7" s="1"/>
      <c r="B7" s="21"/>
      <c r="C7" s="22"/>
      <c r="D7" s="3"/>
      <c r="E7" s="3"/>
      <c r="F7" s="24"/>
      <c r="G7" s="3"/>
      <c r="H7" s="3"/>
      <c r="I7" s="3"/>
      <c r="J7" s="3"/>
      <c r="K7" s="3"/>
      <c r="L7" s="3"/>
      <c r="M7" s="3"/>
      <c r="N7" s="23"/>
      <c r="O7" s="1" t="s">
        <v>122</v>
      </c>
      <c r="P7" s="90" t="s">
        <v>123</v>
      </c>
    </row>
    <row r="8" spans="1:23" ht="85.5" customHeight="1">
      <c r="A8" s="1"/>
      <c r="B8" s="21"/>
      <c r="C8" s="22" t="s">
        <v>8</v>
      </c>
      <c r="D8" s="64" t="s">
        <v>112</v>
      </c>
      <c r="E8" s="22" t="s">
        <v>10</v>
      </c>
      <c r="F8" s="64">
        <v>70</v>
      </c>
      <c r="G8" s="3"/>
      <c r="H8" s="22" t="s">
        <v>11</v>
      </c>
      <c r="I8" s="3"/>
      <c r="J8" s="3"/>
      <c r="K8" s="52">
        <f ca="1">K4*K6</f>
        <v>6.37507</v>
      </c>
      <c r="L8" s="3"/>
      <c r="M8" s="3"/>
      <c r="N8" s="23"/>
      <c r="O8" s="1"/>
      <c r="P8" s="1"/>
      <c r="R8" t="str">
        <f>IF(D8="GGLS","GGL","GPL")</f>
        <v>GPL</v>
      </c>
      <c r="S8" t="s">
        <v>12</v>
      </c>
      <c r="T8">
        <f>VLOOKUP(Configuration,V8:W14,2,FALSE)</f>
        <v>4</v>
      </c>
      <c r="V8" t="s">
        <v>13</v>
      </c>
      <c r="W8">
        <v>4</v>
      </c>
    </row>
    <row r="9" spans="1:23" ht="27.75" hidden="1" customHeight="1">
      <c r="A9" s="1"/>
      <c r="B9" s="21"/>
      <c r="C9" s="3"/>
      <c r="D9" s="3"/>
      <c r="E9" s="3"/>
      <c r="F9" s="3"/>
      <c r="G9" s="3"/>
      <c r="H9" s="3"/>
      <c r="I9" s="3"/>
      <c r="J9" s="3"/>
      <c r="K9" s="3"/>
      <c r="L9" s="3"/>
      <c r="M9" s="3"/>
      <c r="N9" s="23"/>
      <c r="O9" s="1"/>
      <c r="P9" s="1"/>
    </row>
    <row r="10" spans="1:23" ht="19.899999999999999" hidden="1" customHeight="1">
      <c r="A10" s="1"/>
      <c r="B10" s="21"/>
      <c r="C10" s="22" t="str">
        <f>"U-value (Window size "&amp;RIGHT(Configuration,4)&amp;" at "&amp;RoofInclination-VOInclinationDormer&amp;"°) [W/m/K]"</f>
        <v>U-value (Window size SK06 at 40°) [W/m/K]</v>
      </c>
      <c r="D10" s="3"/>
      <c r="E10" s="3"/>
      <c r="F10" s="63">
        <f>VLOOKUP(R19,'Background data for calculation'!Q2:S385,3,FALSE)</f>
        <v>1.4</v>
      </c>
      <c r="G10" s="3"/>
      <c r="H10" s="22" t="s">
        <v>14</v>
      </c>
      <c r="I10" s="3"/>
      <c r="J10" s="3"/>
      <c r="K10" s="28">
        <f ca="1">(INDEX(VOWidthList,MATCH(RIGHT(Configuration,4),SizeList))/1000*INDEX(VOHeightList,MATCH(RIGHT(Configuration,4),SizeList))/1000*MID(Configuration,3,1)*MID(Configuration,1,1)*(F10+F12)/2+SUM(M17:M25))/K8</f>
        <v>1.4063109895263894</v>
      </c>
      <c r="L10" s="3"/>
      <c r="M10" s="3"/>
      <c r="N10" s="23"/>
      <c r="O10" s="1"/>
      <c r="P10" s="1"/>
      <c r="R10" t="str">
        <f>RIGHT(Configuration,4)</f>
        <v>SK06</v>
      </c>
      <c r="V10" t="s">
        <v>15</v>
      </c>
      <c r="W10">
        <v>4</v>
      </c>
    </row>
    <row r="11" spans="1:23" ht="4.9000000000000004" hidden="1" customHeight="1">
      <c r="A11" s="1"/>
      <c r="B11" s="21"/>
      <c r="C11" s="22"/>
      <c r="D11" s="3"/>
      <c r="E11" s="24"/>
      <c r="F11" s="3"/>
      <c r="G11" s="3"/>
      <c r="H11" s="3"/>
      <c r="I11" s="3"/>
      <c r="J11" s="3"/>
      <c r="K11" s="3"/>
      <c r="L11" s="3"/>
      <c r="M11" s="3"/>
      <c r="N11" s="23"/>
      <c r="O11" s="1"/>
      <c r="P11" s="1"/>
    </row>
    <row r="12" spans="1:23" ht="19.899999999999999" hidden="1" customHeight="1">
      <c r="A12" s="1"/>
      <c r="B12" s="21"/>
      <c r="C12" s="22" t="str">
        <f>"U-value (Window size "&amp;RIGHT(Configuration,4)&amp;" at "&amp;RoofInclination+VOInclinationDormer&amp;"°) [W/m/K]"</f>
        <v>U-value (Window size SK06 at 80°) [W/m/K]</v>
      </c>
      <c r="D12" s="3"/>
      <c r="E12" s="3"/>
      <c r="F12" s="63">
        <f>VLOOKUP(S19,'Background data for calculation'!Q2:S385,3,FALSE)</f>
        <v>1.4</v>
      </c>
      <c r="G12" s="3"/>
      <c r="H12" s="22" t="s">
        <v>16</v>
      </c>
      <c r="I12" s="3"/>
      <c r="J12" s="3"/>
      <c r="K12" s="52">
        <f ca="1">2*K4+2*K6</f>
        <v>10.102</v>
      </c>
      <c r="L12" s="3"/>
      <c r="M12" s="3"/>
      <c r="N12" s="23"/>
      <c r="O12" s="1"/>
      <c r="P12" s="1"/>
      <c r="Q12" t="s">
        <v>17</v>
      </c>
      <c r="R12">
        <f>RoofInclination-VOInclinationDormer</f>
        <v>40</v>
      </c>
      <c r="S12">
        <f>RoofInclination+VOInclinationDormer</f>
        <v>80</v>
      </c>
      <c r="V12" t="s">
        <v>3</v>
      </c>
      <c r="W12">
        <v>4</v>
      </c>
    </row>
    <row r="13" spans="1:23" ht="77.25" hidden="1" customHeight="1">
      <c r="A13" s="1"/>
      <c r="B13" s="21"/>
      <c r="C13" s="22"/>
      <c r="D13" s="3"/>
      <c r="E13" s="24"/>
      <c r="F13" s="3"/>
      <c r="G13" s="3"/>
      <c r="H13" s="3"/>
      <c r="I13" s="3"/>
      <c r="J13" s="3"/>
      <c r="K13" s="3"/>
      <c r="L13" s="3"/>
      <c r="M13" s="3"/>
      <c r="N13" s="23"/>
      <c r="O13" s="1"/>
      <c r="P13" s="1"/>
    </row>
    <row r="14" spans="1:23" ht="41.25" hidden="1" customHeight="1">
      <c r="A14" s="1"/>
      <c r="B14" s="21"/>
      <c r="C14" s="22"/>
      <c r="D14" s="3"/>
      <c r="E14" s="24"/>
      <c r="F14" s="3"/>
      <c r="G14" s="3"/>
      <c r="H14" s="22" t="s">
        <v>18</v>
      </c>
      <c r="I14" s="3"/>
      <c r="J14" s="3"/>
      <c r="K14" s="14">
        <f ca="1">(I26*J26*K26+I27*J27*K27+I28*J28*K28)/SUMPRODUCT(J26:J28,K26:K28)</f>
        <v>5.455493961591764E-2</v>
      </c>
      <c r="L14" s="3"/>
      <c r="M14" s="3"/>
      <c r="N14" s="23"/>
      <c r="O14" s="1"/>
      <c r="P14" s="1"/>
      <c r="Q14" t="s">
        <v>19</v>
      </c>
      <c r="R14">
        <f>F8</f>
        <v>70</v>
      </c>
      <c r="S14" t="s">
        <v>20</v>
      </c>
      <c r="T14">
        <f>IF(R14="66",0.6,1)</f>
        <v>1</v>
      </c>
      <c r="V14" t="s">
        <v>21</v>
      </c>
      <c r="W14">
        <v>6</v>
      </c>
    </row>
    <row r="15" spans="1:23" ht="34.5" hidden="1" customHeight="1">
      <c r="A15" s="1"/>
      <c r="B15" s="21"/>
      <c r="C15" s="3"/>
      <c r="D15" s="3"/>
      <c r="E15" s="3"/>
      <c r="F15" s="3"/>
      <c r="G15" s="3"/>
      <c r="H15" s="3"/>
      <c r="I15" s="3"/>
      <c r="J15" s="3"/>
      <c r="K15" s="3"/>
      <c r="L15" s="3"/>
      <c r="M15" s="3"/>
      <c r="N15" s="23"/>
      <c r="O15" s="1"/>
      <c r="P15" s="1"/>
      <c r="S15" t="s">
        <v>22</v>
      </c>
      <c r="T15">
        <f>VLOOKUP(R19,'Background data for calculation'!Q2:U385,5,FALSE)</f>
        <v>0.45</v>
      </c>
    </row>
    <row r="16" spans="1:23" ht="31.9" hidden="1" customHeight="1">
      <c r="A16" s="1"/>
      <c r="B16" s="21"/>
      <c r="C16" s="11"/>
      <c r="D16" s="11" t="s">
        <v>23</v>
      </c>
      <c r="E16" s="12" t="s">
        <v>24</v>
      </c>
      <c r="F16" s="95" t="s">
        <v>25</v>
      </c>
      <c r="G16" s="96"/>
      <c r="H16" s="97"/>
      <c r="I16" s="12" t="s">
        <v>26</v>
      </c>
      <c r="J16" s="13" t="s">
        <v>27</v>
      </c>
      <c r="K16" s="13" t="s">
        <v>28</v>
      </c>
      <c r="L16" s="13" t="s">
        <v>29</v>
      </c>
      <c r="M16" s="13" t="s">
        <v>30</v>
      </c>
      <c r="N16" s="23"/>
      <c r="O16" s="1"/>
      <c r="P16" s="1"/>
      <c r="S16" t="s">
        <v>31</v>
      </c>
      <c r="T16">
        <f>VLOOKUP(R19,'Background data for calculation'!Q2:V385,6,FALSE)</f>
        <v>0.94</v>
      </c>
    </row>
    <row r="17" spans="1:20" ht="31.9" hidden="1" customHeight="1">
      <c r="A17" s="1"/>
      <c r="B17" s="21"/>
      <c r="C17" s="9"/>
      <c r="D17" s="7" t="s">
        <v>32</v>
      </c>
      <c r="E17" s="29" t="s">
        <v>33</v>
      </c>
      <c r="F17" s="92" t="s">
        <v>34</v>
      </c>
      <c r="G17" s="93"/>
      <c r="H17" s="94"/>
      <c r="I17" s="30">
        <v>0.13</v>
      </c>
      <c r="J17" s="31">
        <v>1</v>
      </c>
      <c r="K17" s="30">
        <f ca="1">INDEX(TopConnectionList,MATCH(Configuration,ConfigurationList,0))/1000</f>
        <v>2.581</v>
      </c>
      <c r="L17" s="34" t="s">
        <v>35</v>
      </c>
      <c r="M17" s="33">
        <f t="shared" ref="M17:M24" ca="1" si="0">I17*J17*K17</f>
        <v>0.33552999999999999</v>
      </c>
      <c r="N17" s="23"/>
      <c r="O17" s="1"/>
      <c r="P17" s="1"/>
      <c r="S17" t="s">
        <v>36</v>
      </c>
      <c r="T17">
        <f>VLOOKUP(R19,'Background data for calculation'!Q2:W385,7,FALSE)</f>
        <v>1.1599999999999999</v>
      </c>
    </row>
    <row r="18" spans="1:20" ht="31.9" hidden="1" customHeight="1">
      <c r="A18" s="1"/>
      <c r="B18" s="21"/>
      <c r="C18" s="10"/>
      <c r="D18" s="8" t="s">
        <v>37</v>
      </c>
      <c r="E18" s="32" t="s">
        <v>33</v>
      </c>
      <c r="F18" s="92" t="s">
        <v>38</v>
      </c>
      <c r="G18" s="93"/>
      <c r="H18" s="94"/>
      <c r="I18" s="33">
        <v>-2.8000000000000001E-2</v>
      </c>
      <c r="J18" s="31">
        <f>(MID(Configuration,3,1)-1)*2</f>
        <v>2</v>
      </c>
      <c r="K18" s="30">
        <f ca="1">INDEX(SideConnectionList,MATCH(Configuration,ConfigurationList,0))/1000</f>
        <v>1.3140000000000001</v>
      </c>
      <c r="L18" s="34" t="s">
        <v>35</v>
      </c>
      <c r="M18" s="33">
        <f t="shared" ca="1" si="0"/>
        <v>-7.3584000000000011E-2</v>
      </c>
      <c r="N18" s="23"/>
      <c r="O18" s="1"/>
      <c r="P18" s="1"/>
    </row>
    <row r="19" spans="1:20" ht="31.9" hidden="1" customHeight="1">
      <c r="A19" s="1"/>
      <c r="B19" s="21"/>
      <c r="C19" s="10"/>
      <c r="D19" s="8" t="s">
        <v>39</v>
      </c>
      <c r="E19" s="32" t="s">
        <v>33</v>
      </c>
      <c r="F19" s="92" t="s">
        <v>40</v>
      </c>
      <c r="G19" s="93"/>
      <c r="H19" s="94"/>
      <c r="I19" s="33">
        <v>0.05</v>
      </c>
      <c r="J19" s="2">
        <v>4</v>
      </c>
      <c r="K19" s="30">
        <f ca="1">INDEX(SideConnectionList,MATCH(Configuration,ConfigurationList,0))/1000</f>
        <v>1.3140000000000001</v>
      </c>
      <c r="L19" s="34" t="s">
        <v>35</v>
      </c>
      <c r="M19" s="33">
        <f t="shared" ca="1" si="0"/>
        <v>0.26280000000000003</v>
      </c>
      <c r="N19" s="23"/>
      <c r="O19" s="1"/>
      <c r="P19" s="1"/>
      <c r="R19" t="str">
        <f>_xlfn.CONCAT(R8,R10,R14,S4)</f>
        <v>GPLSK067090</v>
      </c>
      <c r="S19" t="str">
        <f>_xlfn.CONCAT(R8,R10,R14,S4)</f>
        <v>GPLSK067090</v>
      </c>
    </row>
    <row r="20" spans="1:20" ht="31.9" hidden="1" customHeight="1">
      <c r="A20" s="1"/>
      <c r="B20" s="21"/>
      <c r="C20" s="11"/>
      <c r="D20" s="8" t="s">
        <v>41</v>
      </c>
      <c r="E20" s="32" t="s">
        <v>33</v>
      </c>
      <c r="F20" s="92" t="s">
        <v>42</v>
      </c>
      <c r="G20" s="93"/>
      <c r="H20" s="94"/>
      <c r="I20" s="33">
        <v>0.02</v>
      </c>
      <c r="J20" s="2">
        <v>2</v>
      </c>
      <c r="K20" s="30">
        <f ca="1">INDEX(DormerHeightList,MATCH(Configuration,ConfigurationList,0))/1000</f>
        <v>2.4700000000000002</v>
      </c>
      <c r="L20" s="34" t="s">
        <v>35</v>
      </c>
      <c r="M20" s="33">
        <f t="shared" ca="1" si="0"/>
        <v>9.8800000000000013E-2</v>
      </c>
      <c r="N20" s="23"/>
      <c r="O20" s="1"/>
      <c r="P20" s="1"/>
      <c r="Q20" t="s">
        <v>43</v>
      </c>
    </row>
    <row r="21" spans="1:20" ht="31.9" hidden="1" customHeight="1">
      <c r="A21" s="1"/>
      <c r="B21" s="21"/>
      <c r="C21" s="11"/>
      <c r="D21" s="8" t="s">
        <v>44</v>
      </c>
      <c r="E21" s="32" t="s">
        <v>33</v>
      </c>
      <c r="F21" s="92" t="s">
        <v>45</v>
      </c>
      <c r="G21" s="93"/>
      <c r="H21" s="94"/>
      <c r="I21" s="33">
        <v>0.106</v>
      </c>
      <c r="J21" s="31">
        <v>1</v>
      </c>
      <c r="K21" s="30">
        <f ca="1">INDEX(DormerWidthList,MATCH(Configuration,ConfigurationList,0))/1000</f>
        <v>2.581</v>
      </c>
      <c r="L21" s="34" t="s">
        <v>35</v>
      </c>
      <c r="M21" s="33">
        <f t="shared" ca="1" si="0"/>
        <v>0.273586</v>
      </c>
      <c r="N21" s="23"/>
      <c r="O21" s="1"/>
      <c r="P21" s="1"/>
      <c r="Q21" t="s">
        <v>46</v>
      </c>
      <c r="R21">
        <f>L25*2</f>
        <v>1.44</v>
      </c>
    </row>
    <row r="22" spans="1:20" ht="31.9" hidden="1" customHeight="1">
      <c r="A22" s="1"/>
      <c r="B22" s="21"/>
      <c r="C22" s="11"/>
      <c r="D22" s="8" t="s">
        <v>47</v>
      </c>
      <c r="E22" s="32" t="s">
        <v>33</v>
      </c>
      <c r="F22" s="92" t="s">
        <v>48</v>
      </c>
      <c r="G22" s="93"/>
      <c r="H22" s="94"/>
      <c r="I22" s="33">
        <v>0.107</v>
      </c>
      <c r="J22" s="31">
        <v>1</v>
      </c>
      <c r="K22" s="30">
        <f ca="1">INDEX(DormerWidthList,MATCH(Configuration,ConfigurationList,0))/1000</f>
        <v>2.581</v>
      </c>
      <c r="L22" s="34" t="s">
        <v>35</v>
      </c>
      <c r="M22" s="33">
        <f t="shared" ca="1" si="0"/>
        <v>0.276167</v>
      </c>
      <c r="N22" s="23"/>
      <c r="O22" s="1"/>
      <c r="P22" s="1"/>
      <c r="Q22" t="s">
        <v>49</v>
      </c>
      <c r="R22">
        <f ca="1">K22*K19+K22*K19</f>
        <v>6.7828680000000006</v>
      </c>
    </row>
    <row r="23" spans="1:20" ht="31.9" hidden="1" customHeight="1">
      <c r="A23" s="1"/>
      <c r="B23" s="21"/>
      <c r="C23" s="10"/>
      <c r="D23" s="8" t="s">
        <v>50</v>
      </c>
      <c r="E23" s="32" t="s">
        <v>33</v>
      </c>
      <c r="F23" s="92" t="s">
        <v>51</v>
      </c>
      <c r="G23" s="93"/>
      <c r="H23" s="94"/>
      <c r="I23" s="33">
        <v>8.9999999999999993E-3</v>
      </c>
      <c r="J23" s="2">
        <v>2</v>
      </c>
      <c r="K23" s="33">
        <v>0.4</v>
      </c>
      <c r="L23" s="34" t="s">
        <v>35</v>
      </c>
      <c r="M23" s="33">
        <f t="shared" si="0"/>
        <v>7.1999999999999998E-3</v>
      </c>
      <c r="N23" s="23"/>
      <c r="O23" s="1"/>
      <c r="P23" s="1"/>
      <c r="Q23" t="s">
        <v>52</v>
      </c>
      <c r="R23">
        <f ca="1">R21+R22</f>
        <v>8.2228680000000001</v>
      </c>
    </row>
    <row r="24" spans="1:20" ht="31.9" hidden="1" customHeight="1">
      <c r="A24" s="1"/>
      <c r="B24" s="21"/>
      <c r="C24" s="10"/>
      <c r="D24" s="8" t="s">
        <v>53</v>
      </c>
      <c r="E24" s="32" t="s">
        <v>33</v>
      </c>
      <c r="F24" s="92" t="s">
        <v>54</v>
      </c>
      <c r="G24" s="93"/>
      <c r="H24" s="94"/>
      <c r="I24" s="33">
        <v>5.0000000000000001E-3</v>
      </c>
      <c r="J24" s="2">
        <v>4</v>
      </c>
      <c r="K24" s="33">
        <v>0.26400000000000001</v>
      </c>
      <c r="L24" s="34" t="s">
        <v>35</v>
      </c>
      <c r="M24" s="33">
        <f t="shared" si="0"/>
        <v>5.28E-3</v>
      </c>
      <c r="N24" s="23"/>
      <c r="O24" s="1"/>
      <c r="P24" s="1"/>
    </row>
    <row r="25" spans="1:20" ht="31.9" hidden="1" customHeight="1">
      <c r="A25" s="1"/>
      <c r="B25" s="21"/>
      <c r="C25" s="10"/>
      <c r="D25" s="8" t="s">
        <v>55</v>
      </c>
      <c r="E25" s="32" t="s">
        <v>56</v>
      </c>
      <c r="F25" s="92" t="s">
        <v>57</v>
      </c>
      <c r="G25" s="93"/>
      <c r="H25" s="94"/>
      <c r="I25" s="2">
        <v>0.18</v>
      </c>
      <c r="J25" s="2">
        <v>2</v>
      </c>
      <c r="K25" s="33" t="s">
        <v>35</v>
      </c>
      <c r="L25" s="48">
        <v>0.72</v>
      </c>
      <c r="M25" s="33">
        <f>I25*J25*L25</f>
        <v>0.25919999999999999</v>
      </c>
      <c r="N25" s="23"/>
      <c r="O25" s="1"/>
      <c r="P25" s="1"/>
    </row>
    <row r="26" spans="1:20" ht="31.9" hidden="1" customHeight="1">
      <c r="A26" s="1"/>
      <c r="B26" s="21"/>
      <c r="C26" s="10"/>
      <c r="D26" s="8" t="s">
        <v>58</v>
      </c>
      <c r="E26" s="32" t="s">
        <v>33</v>
      </c>
      <c r="F26" s="92" t="s">
        <v>59</v>
      </c>
      <c r="G26" s="93"/>
      <c r="H26" s="94"/>
      <c r="I26" s="33">
        <v>7.0000000000000007E-2</v>
      </c>
      <c r="J26" s="2">
        <v>1</v>
      </c>
      <c r="K26" s="33">
        <f ca="1">INDEX(DormerWidthList,MATCH(Configuration,ConfigurationList,0))/1000</f>
        <v>2.581</v>
      </c>
      <c r="L26" s="35" t="s">
        <v>35</v>
      </c>
      <c r="M26" s="33" t="s">
        <v>35</v>
      </c>
      <c r="N26" s="23"/>
      <c r="O26" s="1"/>
      <c r="P26" s="1"/>
    </row>
    <row r="27" spans="1:20" ht="31.9" hidden="1" customHeight="1">
      <c r="A27" s="1"/>
      <c r="B27" s="21"/>
      <c r="C27" s="10"/>
      <c r="D27" s="8" t="s">
        <v>60</v>
      </c>
      <c r="E27" s="32" t="s">
        <v>33</v>
      </c>
      <c r="F27" s="92" t="s">
        <v>61</v>
      </c>
      <c r="G27" s="93"/>
      <c r="H27" s="94"/>
      <c r="I27" s="33">
        <v>5.1999999999999998E-2</v>
      </c>
      <c r="J27" s="2">
        <v>2</v>
      </c>
      <c r="K27" s="33">
        <f ca="1">INDEX(DormerHeightList,MATCH(Configuration,ConfigurationList,0))/1000</f>
        <v>2.4700000000000002</v>
      </c>
      <c r="L27" s="36" t="s">
        <v>35</v>
      </c>
      <c r="M27" s="33" t="s">
        <v>35</v>
      </c>
      <c r="N27" s="23"/>
      <c r="O27" s="1"/>
      <c r="P27" s="1"/>
    </row>
    <row r="28" spans="1:20" ht="31.9" hidden="1" customHeight="1">
      <c r="A28" s="1"/>
      <c r="B28" s="21"/>
      <c r="C28" s="10"/>
      <c r="D28" s="8" t="s">
        <v>62</v>
      </c>
      <c r="E28" s="32" t="s">
        <v>56</v>
      </c>
      <c r="F28" s="92" t="s">
        <v>63</v>
      </c>
      <c r="G28" s="93"/>
      <c r="H28" s="94"/>
      <c r="I28" s="2">
        <v>4.3999999999999997E-2</v>
      </c>
      <c r="J28" s="2">
        <v>1</v>
      </c>
      <c r="K28" s="33">
        <f ca="1">INDEX(DormerWidthList,MATCH(Configuration,ConfigurationList,0))/1000</f>
        <v>2.581</v>
      </c>
      <c r="L28" s="31" t="s">
        <v>35</v>
      </c>
      <c r="M28" s="33" t="s">
        <v>35</v>
      </c>
      <c r="N28" s="23"/>
      <c r="O28" s="1"/>
      <c r="P28" s="1"/>
    </row>
    <row r="29" spans="1:20" hidden="1">
      <c r="A29" s="1"/>
      <c r="B29" s="21"/>
      <c r="C29" s="3"/>
      <c r="D29" s="3"/>
      <c r="E29" s="3"/>
      <c r="F29" s="3"/>
      <c r="G29" s="3"/>
      <c r="H29" s="3"/>
      <c r="I29" s="3"/>
      <c r="J29" s="3"/>
      <c r="K29" s="3"/>
      <c r="L29" s="3"/>
      <c r="M29" s="3"/>
      <c r="N29" s="23"/>
      <c r="O29" s="1"/>
      <c r="P29" s="1"/>
    </row>
    <row r="30" spans="1:20" hidden="1">
      <c r="A30" s="1"/>
      <c r="B30" s="21"/>
      <c r="C30" s="3"/>
      <c r="D30" s="3"/>
      <c r="E30" s="3"/>
      <c r="F30" s="3"/>
      <c r="G30" s="3"/>
      <c r="H30" s="3"/>
      <c r="I30" s="3"/>
      <c r="J30" s="3"/>
      <c r="K30" s="3"/>
      <c r="L30" s="3"/>
      <c r="M30" s="3"/>
      <c r="N30" s="23"/>
      <c r="O30" s="1"/>
      <c r="P30" s="1"/>
    </row>
    <row r="31" spans="1:20" hidden="1">
      <c r="A31" s="1"/>
      <c r="B31" s="21"/>
      <c r="C31" s="3"/>
      <c r="D31" s="3"/>
      <c r="E31" s="3"/>
      <c r="F31" s="3"/>
      <c r="G31" s="3"/>
      <c r="H31" s="3"/>
      <c r="I31" s="3"/>
      <c r="J31" s="3"/>
      <c r="K31" s="3"/>
      <c r="L31" s="3"/>
      <c r="M31" s="3"/>
      <c r="N31" s="23"/>
      <c r="O31" s="1"/>
      <c r="P31" s="1"/>
    </row>
    <row r="32" spans="1:20" hidden="1">
      <c r="A32" s="1"/>
      <c r="B32" s="21"/>
      <c r="C32" s="3"/>
      <c r="D32" s="3"/>
      <c r="E32" s="3"/>
      <c r="F32" s="3"/>
      <c r="G32" s="3"/>
      <c r="H32" s="3"/>
      <c r="I32" s="3"/>
      <c r="J32" s="3"/>
      <c r="K32" s="3"/>
      <c r="L32" s="3"/>
      <c r="M32" s="3"/>
      <c r="N32" s="23"/>
      <c r="O32" s="1"/>
      <c r="P32" s="1"/>
    </row>
    <row r="33" spans="1:16" hidden="1">
      <c r="A33" s="1"/>
      <c r="B33" s="21"/>
      <c r="C33" s="3"/>
      <c r="D33" s="3"/>
      <c r="E33" s="3"/>
      <c r="F33" s="3"/>
      <c r="G33" s="3"/>
      <c r="H33" s="3"/>
      <c r="I33" s="3"/>
      <c r="J33" s="3"/>
      <c r="K33" s="3"/>
      <c r="L33" s="3"/>
      <c r="M33" s="3"/>
      <c r="N33" s="23"/>
      <c r="O33" s="1"/>
      <c r="P33" s="1"/>
    </row>
    <row r="34" spans="1:16" hidden="1">
      <c r="A34" s="1"/>
      <c r="B34" s="21"/>
      <c r="C34" s="3"/>
      <c r="D34" s="3"/>
      <c r="E34" s="3"/>
      <c r="F34" s="3"/>
      <c r="G34" s="3"/>
      <c r="H34" s="3"/>
      <c r="I34" s="3"/>
      <c r="J34" s="3"/>
      <c r="K34" s="3"/>
      <c r="L34" s="3"/>
      <c r="M34" s="3"/>
      <c r="N34" s="23"/>
      <c r="O34" s="1"/>
      <c r="P34" s="1"/>
    </row>
    <row r="35" spans="1:16" hidden="1">
      <c r="A35" s="1"/>
      <c r="B35" s="21"/>
      <c r="C35" s="3"/>
      <c r="D35" s="3"/>
      <c r="E35" s="3"/>
      <c r="F35" s="3"/>
      <c r="G35" s="3"/>
      <c r="H35" s="3"/>
      <c r="I35" s="3"/>
      <c r="J35" s="3"/>
      <c r="K35" s="3"/>
      <c r="L35" s="3"/>
      <c r="M35" s="3"/>
      <c r="N35" s="23"/>
      <c r="O35" s="1"/>
      <c r="P35" s="1"/>
    </row>
    <row r="36" spans="1:16" hidden="1">
      <c r="A36" s="1"/>
      <c r="B36" s="21"/>
      <c r="C36" s="3"/>
      <c r="D36" s="3"/>
      <c r="E36" s="3"/>
      <c r="F36" s="3"/>
      <c r="G36" s="3"/>
      <c r="H36" s="3"/>
      <c r="I36" s="3"/>
      <c r="J36" s="3"/>
      <c r="K36" s="3"/>
      <c r="L36" s="3"/>
      <c r="M36" s="3"/>
      <c r="N36" s="23"/>
      <c r="O36" s="1"/>
      <c r="P36" s="1"/>
    </row>
    <row r="37" spans="1:16" hidden="1">
      <c r="A37" s="1"/>
      <c r="B37" s="21"/>
      <c r="C37" s="3"/>
      <c r="D37" s="3"/>
      <c r="E37" s="3"/>
      <c r="F37" s="3"/>
      <c r="G37" s="3"/>
      <c r="H37" s="3"/>
      <c r="I37" s="3"/>
      <c r="J37" s="3"/>
      <c r="K37" s="3"/>
      <c r="L37" s="3"/>
      <c r="M37" s="3"/>
      <c r="N37" s="23"/>
      <c r="O37" s="1"/>
      <c r="P37" s="1"/>
    </row>
    <row r="38" spans="1:16" hidden="1">
      <c r="A38" s="1"/>
      <c r="B38" s="21"/>
      <c r="C38" s="3"/>
      <c r="D38" s="3"/>
      <c r="E38" s="3"/>
      <c r="F38" s="3"/>
      <c r="G38" s="3"/>
      <c r="H38" s="3"/>
      <c r="I38" s="3"/>
      <c r="J38" s="3"/>
      <c r="K38" s="3"/>
      <c r="L38" s="3"/>
      <c r="M38" s="3"/>
      <c r="N38" s="23"/>
      <c r="O38" s="1"/>
      <c r="P38" s="1"/>
    </row>
    <row r="39" spans="1:16" hidden="1">
      <c r="A39" s="1"/>
      <c r="B39" s="21"/>
      <c r="C39" s="3"/>
      <c r="D39" s="3"/>
      <c r="E39" s="3"/>
      <c r="F39" s="3"/>
      <c r="G39" s="3"/>
      <c r="H39" s="3"/>
      <c r="I39" s="3"/>
      <c r="J39" s="3"/>
      <c r="K39" s="3"/>
      <c r="L39" s="3"/>
      <c r="M39" s="3"/>
      <c r="N39" s="23"/>
      <c r="O39" s="1"/>
      <c r="P39" s="1"/>
    </row>
    <row r="40" spans="1:16" hidden="1">
      <c r="A40" s="1"/>
      <c r="B40" s="21"/>
      <c r="C40" s="3"/>
      <c r="D40" s="3"/>
      <c r="E40" s="3"/>
      <c r="F40" s="3"/>
      <c r="G40" s="3"/>
      <c r="H40" s="3"/>
      <c r="I40" s="3"/>
      <c r="J40" s="3"/>
      <c r="K40" s="3"/>
      <c r="L40" s="3"/>
      <c r="M40" s="3"/>
      <c r="N40" s="23"/>
      <c r="O40" s="1"/>
      <c r="P40" s="1"/>
    </row>
    <row r="41" spans="1:16" hidden="1">
      <c r="A41" s="1"/>
      <c r="B41" s="21"/>
      <c r="C41" s="3"/>
      <c r="D41" s="3"/>
      <c r="E41" s="3"/>
      <c r="F41" s="3"/>
      <c r="G41" s="3"/>
      <c r="H41" s="3"/>
      <c r="I41" s="3"/>
      <c r="J41" s="3"/>
      <c r="K41" s="3"/>
      <c r="L41" s="3"/>
      <c r="M41" s="3"/>
      <c r="N41" s="23"/>
      <c r="O41" s="1"/>
      <c r="P41" s="1"/>
    </row>
    <row r="42" spans="1:16" hidden="1">
      <c r="A42" s="1"/>
      <c r="B42" s="21"/>
      <c r="C42" s="3"/>
      <c r="D42" s="3"/>
      <c r="E42" s="3"/>
      <c r="F42" s="3"/>
      <c r="G42" s="3"/>
      <c r="H42" s="3"/>
      <c r="I42" s="3"/>
      <c r="J42" s="3"/>
      <c r="K42" s="3"/>
      <c r="L42" s="3"/>
      <c r="M42" s="3"/>
      <c r="N42" s="23"/>
      <c r="O42" s="1"/>
      <c r="P42" s="1"/>
    </row>
    <row r="43" spans="1:16" hidden="1">
      <c r="A43" s="1"/>
      <c r="B43" s="21"/>
      <c r="C43" s="3"/>
      <c r="D43" s="3"/>
      <c r="E43" s="3"/>
      <c r="F43" s="3"/>
      <c r="G43" s="3"/>
      <c r="H43" s="3"/>
      <c r="I43" s="3"/>
      <c r="J43" s="3"/>
      <c r="K43" s="3"/>
      <c r="L43" s="3"/>
      <c r="M43" s="3"/>
      <c r="N43" s="23"/>
      <c r="O43" s="1"/>
      <c r="P43" s="1"/>
    </row>
    <row r="44" spans="1:16" hidden="1">
      <c r="A44" s="1"/>
      <c r="B44" s="21"/>
      <c r="C44" s="3"/>
      <c r="D44" s="3"/>
      <c r="E44" s="3"/>
      <c r="F44" s="3"/>
      <c r="G44" s="3"/>
      <c r="H44" s="3"/>
      <c r="I44" s="3"/>
      <c r="J44" s="3"/>
      <c r="K44" s="3"/>
      <c r="L44" s="3"/>
      <c r="M44" s="3"/>
      <c r="N44" s="23"/>
      <c r="O44" s="1"/>
      <c r="P44" s="1"/>
    </row>
    <row r="45" spans="1:16" hidden="1">
      <c r="A45" s="1"/>
      <c r="B45" s="25"/>
      <c r="C45" s="26"/>
      <c r="D45" s="26"/>
      <c r="E45" s="26"/>
      <c r="F45" s="26"/>
      <c r="G45" s="26"/>
      <c r="H45" s="26"/>
      <c r="I45" s="26"/>
      <c r="J45" s="26"/>
      <c r="K45" s="26"/>
      <c r="L45" s="26"/>
      <c r="M45" s="26"/>
      <c r="N45" s="27"/>
      <c r="O45" s="1"/>
      <c r="P45" s="1"/>
    </row>
    <row r="46" spans="1:16" hidden="1">
      <c r="A46" s="1"/>
      <c r="B46" s="1"/>
      <c r="C46" s="1"/>
      <c r="D46" s="1"/>
      <c r="E46" s="1"/>
      <c r="F46" s="1"/>
      <c r="G46" s="1"/>
      <c r="H46" s="1"/>
      <c r="I46" s="1"/>
      <c r="J46" s="1"/>
      <c r="K46" s="1"/>
      <c r="L46" s="1"/>
      <c r="M46" s="1"/>
      <c r="N46" s="1"/>
      <c r="O46" s="1"/>
      <c r="P46" s="1"/>
    </row>
  </sheetData>
  <mergeCells count="13">
    <mergeCell ref="F16:H16"/>
    <mergeCell ref="F23:H23"/>
    <mergeCell ref="F24:H24"/>
    <mergeCell ref="F25:H25"/>
    <mergeCell ref="F26:H26"/>
    <mergeCell ref="F27:H27"/>
    <mergeCell ref="F28:H28"/>
    <mergeCell ref="F17:H17"/>
    <mergeCell ref="F18:H18"/>
    <mergeCell ref="F19:H19"/>
    <mergeCell ref="F20:H20"/>
    <mergeCell ref="F21:H21"/>
    <mergeCell ref="F22:H22"/>
  </mergeCells>
  <dataValidations count="2">
    <dataValidation type="list" allowBlank="1" showInputMessage="1" showErrorMessage="1" sqref="F4" xr:uid="{00000000-0002-0000-0000-000000000000}">
      <formula1>ConfigurationList</formula1>
    </dataValidation>
    <dataValidation type="list" allowBlank="1" showInputMessage="1" showErrorMessage="1" sqref="F6" xr:uid="{00000000-0002-0000-0000-000001000000}">
      <formula1>"35,40,45,50,55,60,65,70"</formula1>
    </dataValidation>
  </dataValidations>
  <hyperlinks>
    <hyperlink ref="P6" r:id="rId1" xr:uid="{D05A6CE2-E020-403C-9918-26442F016463}"/>
    <hyperlink ref="P7" r:id="rId2" xr:uid="{F3B0ED79-ADEA-4EA8-BB5B-C1C17C47E27D}"/>
  </hyperlinks>
  <pageMargins left="0.7" right="0.7" top="0.75" bottom="0.75" header="0.3" footer="0.3"/>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70813E7-01BE-4B6E-9DE9-78A87A4D98A4}">
          <x14:formula1>
            <xm:f>'Background data for calculation'!$C$14:$C$15</xm:f>
          </x14:formula1>
          <xm:sqref>D8</xm:sqref>
        </x14:dataValidation>
        <x14:dataValidation type="list" allowBlank="1" showInputMessage="1" showErrorMessage="1" xr:uid="{AAF4B830-9E3E-47F3-8405-9DAFB90CE8FB}">
          <x14:formula1>
            <xm:f>'Background data for calculation'!$D$14:$D$17</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F08D-561C-4790-91F0-27A562CC4B49}">
  <dimension ref="A1:I51"/>
  <sheetViews>
    <sheetView workbookViewId="0">
      <selection activeCell="C13" sqref="C13:D14"/>
    </sheetView>
  </sheetViews>
  <sheetFormatPr defaultColWidth="0" defaultRowHeight="12.75" zeroHeight="1"/>
  <cols>
    <col min="1" max="1" width="8.85546875" customWidth="1"/>
    <col min="2" max="2" width="38.140625" customWidth="1"/>
    <col min="3" max="3" width="13.140625" customWidth="1"/>
    <col min="4" max="4" width="8.42578125" customWidth="1"/>
    <col min="5" max="5" width="11.42578125" customWidth="1"/>
    <col min="6" max="6" width="10.140625" customWidth="1"/>
    <col min="7" max="9" width="8.85546875" customWidth="1"/>
    <col min="10" max="16384" width="8.85546875" hidden="1"/>
  </cols>
  <sheetData>
    <row r="1" spans="1:9">
      <c r="A1" s="65"/>
      <c r="B1" s="65"/>
      <c r="C1" s="65"/>
      <c r="D1" s="65"/>
      <c r="E1" s="65"/>
      <c r="F1" s="65"/>
      <c r="G1" s="65"/>
      <c r="H1" s="65"/>
      <c r="I1" s="65"/>
    </row>
    <row r="2" spans="1:9">
      <c r="A2" s="65"/>
      <c r="B2" s="79" t="s">
        <v>64</v>
      </c>
      <c r="C2" s="69" t="str">
        <f>Input!D8</f>
        <v>GPLS</v>
      </c>
      <c r="D2" s="65"/>
      <c r="E2" s="65"/>
      <c r="F2" s="65"/>
      <c r="G2" s="65"/>
      <c r="H2" s="65"/>
      <c r="I2" s="65"/>
    </row>
    <row r="3" spans="1:9">
      <c r="A3" s="65"/>
      <c r="B3" s="79" t="s">
        <v>65</v>
      </c>
      <c r="C3" s="69" t="str">
        <f>Configuration</f>
        <v>2x2 SK06</v>
      </c>
      <c r="D3" s="65"/>
      <c r="E3" s="65"/>
      <c r="F3" s="65"/>
      <c r="G3" s="65"/>
      <c r="H3" s="65"/>
      <c r="I3" s="65"/>
    </row>
    <row r="4" spans="1:9">
      <c r="A4" s="65"/>
      <c r="B4" s="79" t="s">
        <v>117</v>
      </c>
      <c r="C4" s="69">
        <f>IF(LEFT(C3,3)="2x2",4,6)</f>
        <v>4</v>
      </c>
      <c r="D4" s="65"/>
      <c r="E4" s="65"/>
      <c r="F4" s="65"/>
      <c r="G4" s="65"/>
      <c r="H4" s="65"/>
      <c r="I4" s="65"/>
    </row>
    <row r="5" spans="1:9">
      <c r="A5" s="65"/>
      <c r="B5" s="79" t="s">
        <v>66</v>
      </c>
      <c r="C5" s="69" t="str">
        <f>_xlfn.CONCAT(Input!R8," ",Input!R10," --",Input!R14)</f>
        <v>GPL SK06 --70</v>
      </c>
      <c r="D5" s="65"/>
      <c r="E5" s="65"/>
      <c r="F5" s="65"/>
      <c r="G5" s="65"/>
      <c r="H5" s="65"/>
      <c r="I5" s="65"/>
    </row>
    <row r="6" spans="1:9">
      <c r="A6" s="65"/>
      <c r="B6" s="79" t="s">
        <v>67</v>
      </c>
      <c r="C6" s="69" t="str">
        <f ca="1">_xlfn.CONCAT((ROUND(Input!K8,2))," m2")</f>
        <v>6,38 m2</v>
      </c>
      <c r="D6" s="65"/>
      <c r="E6" s="65"/>
      <c r="F6" s="65"/>
      <c r="G6" s="65"/>
      <c r="H6" s="65"/>
      <c r="I6" s="65"/>
    </row>
    <row r="7" spans="1:9" ht="13.5" thickBot="1">
      <c r="A7" s="65"/>
      <c r="B7" s="65"/>
      <c r="C7" s="65"/>
      <c r="D7" s="65"/>
      <c r="E7" s="65"/>
      <c r="F7" s="65"/>
      <c r="G7" s="65"/>
      <c r="H7" s="65"/>
      <c r="I7" s="65"/>
    </row>
    <row r="8" spans="1:9" ht="15" customHeight="1">
      <c r="A8" s="65"/>
      <c r="B8" s="100" t="s">
        <v>68</v>
      </c>
      <c r="C8" s="98" t="s">
        <v>69</v>
      </c>
      <c r="D8" s="99"/>
      <c r="E8" s="70" t="s">
        <v>70</v>
      </c>
      <c r="F8" s="71"/>
      <c r="G8" s="65"/>
      <c r="H8" s="65"/>
      <c r="I8" s="65"/>
    </row>
    <row r="9" spans="1:9" ht="14.25">
      <c r="A9" s="65"/>
      <c r="B9" s="101"/>
      <c r="C9" s="72" t="s">
        <v>26</v>
      </c>
      <c r="D9" s="73" t="s">
        <v>24</v>
      </c>
      <c r="E9" s="73" t="s">
        <v>26</v>
      </c>
      <c r="F9" s="74" t="s">
        <v>24</v>
      </c>
      <c r="G9" s="65"/>
      <c r="H9" s="65"/>
      <c r="I9" s="65"/>
    </row>
    <row r="10" spans="1:9" ht="14.25">
      <c r="A10" s="65"/>
      <c r="B10" s="75" t="s">
        <v>71</v>
      </c>
      <c r="C10" s="76">
        <f>Input!R12</f>
        <v>40</v>
      </c>
      <c r="D10" s="67" t="s">
        <v>72</v>
      </c>
      <c r="E10" s="76">
        <f>Input!S12</f>
        <v>80</v>
      </c>
      <c r="F10" s="68" t="s">
        <v>72</v>
      </c>
      <c r="G10" s="65"/>
      <c r="H10" s="65"/>
      <c r="I10" s="65"/>
    </row>
    <row r="11" spans="1:9">
      <c r="A11" s="65"/>
      <c r="B11" s="65"/>
      <c r="C11" s="65"/>
      <c r="D11" s="65"/>
      <c r="E11" s="65"/>
      <c r="F11" s="65"/>
      <c r="G11" s="65"/>
      <c r="H11" s="65"/>
      <c r="I11" s="65"/>
    </row>
    <row r="12" spans="1:9" ht="26.25" customHeight="1">
      <c r="A12" s="65"/>
      <c r="B12" s="65"/>
      <c r="C12" s="65"/>
      <c r="D12" s="65"/>
      <c r="E12" s="65"/>
      <c r="F12" s="65"/>
      <c r="G12" s="65"/>
      <c r="H12" s="65"/>
      <c r="I12" s="65"/>
    </row>
    <row r="13" spans="1:9" ht="34.5" customHeight="1">
      <c r="A13" s="65"/>
      <c r="B13" s="75" t="s">
        <v>116</v>
      </c>
      <c r="C13" s="77">
        <f ca="1">(Input!R23)/C4</f>
        <v>2.055717</v>
      </c>
      <c r="D13" s="67" t="s">
        <v>73</v>
      </c>
      <c r="E13" s="65"/>
      <c r="F13" s="65"/>
      <c r="G13" s="65"/>
      <c r="H13" s="65"/>
      <c r="I13" s="65"/>
    </row>
    <row r="14" spans="1:9" ht="16.5">
      <c r="A14" s="65"/>
      <c r="B14" s="75" t="s">
        <v>115</v>
      </c>
      <c r="C14" s="78">
        <f ca="1">Input!K10</f>
        <v>1.4063109895263894</v>
      </c>
      <c r="D14" s="66" t="s">
        <v>74</v>
      </c>
      <c r="E14" s="65"/>
      <c r="F14" s="65"/>
      <c r="G14" s="65"/>
      <c r="H14" s="65"/>
      <c r="I14" s="65"/>
    </row>
    <row r="15" spans="1:9">
      <c r="A15" s="65"/>
      <c r="B15" s="65"/>
      <c r="C15" s="65"/>
      <c r="D15" s="65"/>
      <c r="E15" s="65"/>
      <c r="F15" s="65"/>
      <c r="G15" s="65"/>
      <c r="H15" s="65"/>
      <c r="I15" s="65"/>
    </row>
    <row r="16" spans="1:9">
      <c r="A16" s="65"/>
      <c r="B16" s="65"/>
      <c r="C16" s="65"/>
      <c r="D16" s="65"/>
      <c r="E16" s="65"/>
      <c r="F16" s="65"/>
      <c r="G16" s="65"/>
      <c r="H16" s="65"/>
      <c r="I16" s="65"/>
    </row>
    <row r="17" spans="1:9" ht="25.5">
      <c r="A17" s="65"/>
      <c r="B17" s="80" t="s">
        <v>114</v>
      </c>
      <c r="C17" s="65"/>
      <c r="D17" s="65"/>
      <c r="E17" s="65"/>
      <c r="F17" s="65"/>
      <c r="G17" s="65"/>
      <c r="H17" s="65"/>
      <c r="I17" s="65"/>
    </row>
    <row r="18" spans="1:9">
      <c r="A18" s="65"/>
      <c r="B18" s="80"/>
      <c r="C18" s="65"/>
      <c r="D18" s="65"/>
      <c r="E18" s="65"/>
      <c r="F18" s="65"/>
      <c r="G18" s="65"/>
      <c r="H18" s="65"/>
      <c r="I18" s="65"/>
    </row>
    <row r="19" spans="1:9">
      <c r="A19" s="65"/>
      <c r="B19" s="80"/>
      <c r="C19" s="65"/>
      <c r="D19" s="65"/>
      <c r="E19" s="65"/>
      <c r="F19" s="65"/>
      <c r="G19" s="65"/>
      <c r="H19" s="65"/>
      <c r="I19" s="65"/>
    </row>
    <row r="20" spans="1:9">
      <c r="A20" s="65"/>
      <c r="B20" s="65"/>
      <c r="C20" s="65"/>
      <c r="D20" s="65"/>
      <c r="E20" s="65"/>
      <c r="F20" s="65"/>
      <c r="G20" s="65"/>
      <c r="H20" s="65"/>
      <c r="I20" s="65"/>
    </row>
    <row r="21" spans="1:9">
      <c r="A21" s="65"/>
      <c r="B21" s="65"/>
      <c r="C21" s="65"/>
      <c r="D21" s="65"/>
      <c r="E21" s="65"/>
      <c r="F21" s="65"/>
      <c r="G21" s="65"/>
      <c r="H21" s="65"/>
      <c r="I21" s="65"/>
    </row>
    <row r="22" spans="1:9">
      <c r="A22" s="65"/>
      <c r="B22" s="65"/>
      <c r="C22" s="65"/>
      <c r="D22" s="65"/>
      <c r="E22" s="65"/>
      <c r="F22" s="65"/>
      <c r="G22" s="65"/>
      <c r="H22" s="65"/>
      <c r="I22" s="65"/>
    </row>
    <row r="23" spans="1:9">
      <c r="A23" s="65"/>
      <c r="B23" s="65"/>
      <c r="C23" s="65"/>
      <c r="D23" s="65"/>
      <c r="E23" s="65"/>
      <c r="F23" s="65"/>
      <c r="G23" s="65"/>
      <c r="H23" s="65"/>
      <c r="I23" s="65"/>
    </row>
    <row r="24" spans="1:9">
      <c r="A24" s="65"/>
      <c r="B24" s="65"/>
      <c r="C24" s="65"/>
      <c r="D24" s="65"/>
      <c r="E24" s="65"/>
      <c r="F24" s="65"/>
      <c r="G24" s="65"/>
      <c r="H24" s="65"/>
      <c r="I24" s="65"/>
    </row>
    <row r="25" spans="1:9">
      <c r="A25" s="65"/>
      <c r="B25" s="65"/>
      <c r="C25" s="65"/>
      <c r="D25" s="65"/>
      <c r="E25" s="65"/>
      <c r="F25" s="65"/>
      <c r="G25" s="65"/>
      <c r="H25" s="65"/>
      <c r="I25" s="65"/>
    </row>
    <row r="26" spans="1:9">
      <c r="A26" s="65"/>
      <c r="B26" s="65"/>
      <c r="C26" s="65"/>
      <c r="D26" s="65"/>
      <c r="E26" s="65"/>
      <c r="F26" s="65"/>
      <c r="G26" s="65"/>
      <c r="H26" s="65"/>
      <c r="I26" s="65"/>
    </row>
    <row r="27" spans="1:9">
      <c r="A27" s="65"/>
      <c r="B27" s="65"/>
      <c r="C27" s="65"/>
      <c r="D27" s="65"/>
      <c r="E27" s="65"/>
      <c r="F27" s="65"/>
      <c r="G27" s="65"/>
      <c r="H27" s="65"/>
      <c r="I27" s="65"/>
    </row>
    <row r="33" customFormat="1" hidden="1"/>
    <row r="34" customFormat="1" hidden="1"/>
    <row r="35" customFormat="1" hidden="1"/>
    <row r="36" customFormat="1" hidden="1"/>
    <row r="37" customFormat="1" hidden="1"/>
    <row r="38" customFormat="1" hidden="1"/>
    <row r="39" customFormat="1" hidden="1"/>
    <row r="40" customFormat="1" hidden="1"/>
    <row r="41" customFormat="1" hidden="1"/>
    <row r="42" customFormat="1" hidden="1"/>
    <row r="43" customFormat="1" hidden="1"/>
    <row r="44" customFormat="1" hidden="1"/>
    <row r="45" customFormat="1" hidden="1"/>
    <row r="46" customFormat="1" hidden="1"/>
    <row r="47" customFormat="1" hidden="1"/>
    <row r="48" customFormat="1" hidden="1"/>
    <row r="49" customFormat="1" hidden="1"/>
    <row r="50" customFormat="1" hidden="1"/>
    <row r="51" customFormat="1" hidden="1"/>
  </sheetData>
  <sheetProtection algorithmName="SHA-512" hashValue="iqeWB7ezB2k3EDI95Y6mM6XRl92G26SB7mmXG5V2PoZiKky3F39dZ/weaDNUP04LhEHenRG9gPZJUjfO9InlHQ==" saltValue="6d+4BuklWkwDCbv0pjzbxg==" spinCount="100000" sheet="1" objects="1" scenarios="1"/>
  <mergeCells count="2">
    <mergeCell ref="C8:D8"/>
    <mergeCell ref="B8:B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85"/>
  <sheetViews>
    <sheetView topLeftCell="F263" workbookViewId="0">
      <selection activeCell="S20" sqref="S20"/>
    </sheetView>
  </sheetViews>
  <sheetFormatPr defaultColWidth="8.7109375" defaultRowHeight="12.75"/>
  <cols>
    <col min="1" max="1" width="12.5703125" customWidth="1"/>
    <col min="2" max="4" width="14.5703125" customWidth="1"/>
    <col min="5" max="6" width="20.5703125" customWidth="1"/>
    <col min="7" max="7" width="2.5703125" customWidth="1"/>
    <col min="8" max="10" width="12.5703125" customWidth="1"/>
    <col min="11" max="11" width="2.5703125" customWidth="1"/>
    <col min="12" max="12" width="18" bestFit="1" customWidth="1"/>
    <col min="13" max="13" width="8.7109375" hidden="1" customWidth="1"/>
    <col min="14" max="16" width="8.7109375" customWidth="1"/>
    <col min="17" max="17" width="11.5703125" customWidth="1"/>
    <col min="18" max="22" width="8.7109375" customWidth="1"/>
    <col min="24" max="24" width="9.42578125" customWidth="1"/>
    <col min="16380" max="16380" width="4.140625" hidden="1"/>
    <col min="16381" max="16381" width="4.7109375" hidden="1"/>
    <col min="16382" max="16382" width="4.42578125" hidden="1"/>
    <col min="16383" max="16383" width="12.140625" hidden="1"/>
    <col min="16384" max="16384" width="5.28515625" customWidth="1"/>
  </cols>
  <sheetData>
    <row r="1" spans="1:23" ht="30" customHeight="1">
      <c r="A1" s="4" t="s">
        <v>75</v>
      </c>
      <c r="B1" s="4"/>
      <c r="C1" s="4"/>
      <c r="D1" s="4"/>
      <c r="E1" s="4"/>
      <c r="F1" s="4"/>
      <c r="G1" s="4"/>
      <c r="H1" s="4"/>
      <c r="I1" s="4"/>
      <c r="J1" s="4"/>
      <c r="K1" s="4"/>
      <c r="L1" s="4"/>
      <c r="N1" s="53" t="s">
        <v>76</v>
      </c>
      <c r="O1" s="53" t="s">
        <v>77</v>
      </c>
      <c r="P1" s="53" t="s">
        <v>78</v>
      </c>
      <c r="Q1" s="53"/>
      <c r="R1" s="53" t="s">
        <v>79</v>
      </c>
      <c r="S1" s="54" t="s">
        <v>80</v>
      </c>
      <c r="T1" s="54" t="s">
        <v>81</v>
      </c>
      <c r="U1" s="54" t="s">
        <v>82</v>
      </c>
      <c r="V1" s="62" t="s">
        <v>83</v>
      </c>
      <c r="W1" s="81" t="s">
        <v>84</v>
      </c>
    </row>
    <row r="2" spans="1:23" ht="15" customHeight="1">
      <c r="A2" s="39" t="s">
        <v>85</v>
      </c>
      <c r="B2" s="39"/>
      <c r="C2" s="40" t="s">
        <v>86</v>
      </c>
      <c r="D2" s="38"/>
      <c r="E2" s="38"/>
      <c r="F2" s="38"/>
      <c r="G2" s="38"/>
      <c r="H2" s="38"/>
      <c r="I2" s="38"/>
      <c r="J2" s="38"/>
      <c r="K2" s="38"/>
      <c r="L2" s="38"/>
      <c r="N2" s="55" t="s">
        <v>87</v>
      </c>
      <c r="O2" s="55" t="s">
        <v>88</v>
      </c>
      <c r="P2" s="55">
        <v>70</v>
      </c>
      <c r="Q2" s="55" t="str">
        <f>_xlfn.CONCAT(N2,O2,P2,R2)</f>
        <v>GGLMK067015</v>
      </c>
      <c r="R2" s="59">
        <v>15</v>
      </c>
      <c r="S2" s="57">
        <v>1.9</v>
      </c>
      <c r="T2" s="58">
        <v>0.92</v>
      </c>
      <c r="U2">
        <v>0.45</v>
      </c>
      <c r="V2">
        <v>0.59</v>
      </c>
      <c r="W2">
        <v>0.76</v>
      </c>
    </row>
    <row r="3" spans="1:23" ht="15" customHeight="1">
      <c r="A3" s="43" t="s">
        <v>89</v>
      </c>
      <c r="B3" s="45" t="s">
        <v>2</v>
      </c>
      <c r="C3" s="45" t="s">
        <v>90</v>
      </c>
      <c r="D3" s="45" t="s">
        <v>91</v>
      </c>
      <c r="E3" s="45" t="s">
        <v>92</v>
      </c>
      <c r="F3" s="45" t="s">
        <v>93</v>
      </c>
      <c r="G3" s="45"/>
      <c r="H3" s="45" t="s">
        <v>94</v>
      </c>
      <c r="I3" s="45" t="s">
        <v>95</v>
      </c>
      <c r="J3" s="45" t="s">
        <v>96</v>
      </c>
      <c r="K3" s="41"/>
      <c r="L3" s="45" t="s">
        <v>97</v>
      </c>
      <c r="M3" s="3"/>
      <c r="N3" s="55" t="s">
        <v>87</v>
      </c>
      <c r="O3" s="55" t="s">
        <v>88</v>
      </c>
      <c r="P3" s="55">
        <v>70</v>
      </c>
      <c r="Q3" s="55" t="str">
        <f t="shared" ref="Q3:Q66" si="0">_xlfn.CONCAT(N3,O3,P3,R3)</f>
        <v>GGLMK067020</v>
      </c>
      <c r="R3" s="59">
        <v>20</v>
      </c>
      <c r="S3" s="57">
        <v>1.9</v>
      </c>
      <c r="T3" s="58">
        <v>0.92</v>
      </c>
      <c r="U3">
        <v>0.45</v>
      </c>
      <c r="V3">
        <v>0.59</v>
      </c>
      <c r="W3">
        <v>0.76</v>
      </c>
    </row>
    <row r="4" spans="1:23" ht="15" customHeight="1">
      <c r="A4" s="44" t="s">
        <v>24</v>
      </c>
      <c r="B4" s="46"/>
      <c r="C4" s="46" t="s">
        <v>98</v>
      </c>
      <c r="D4" s="46" t="s">
        <v>98</v>
      </c>
      <c r="E4" s="46" t="s">
        <v>98</v>
      </c>
      <c r="F4" s="46" t="s">
        <v>98</v>
      </c>
      <c r="G4" s="46"/>
      <c r="H4" s="46"/>
      <c r="I4" s="46" t="s">
        <v>98</v>
      </c>
      <c r="J4" s="46" t="s">
        <v>98</v>
      </c>
      <c r="K4" s="42"/>
      <c r="L4" s="46" t="s">
        <v>99</v>
      </c>
      <c r="M4" s="3"/>
      <c r="N4" s="55" t="s">
        <v>87</v>
      </c>
      <c r="O4" s="55" t="s">
        <v>88</v>
      </c>
      <c r="P4" s="55">
        <v>70</v>
      </c>
      <c r="Q4" s="55" t="str">
        <f t="shared" si="0"/>
        <v>GGLMK067025</v>
      </c>
      <c r="R4" s="59">
        <v>25</v>
      </c>
      <c r="S4" s="57">
        <v>1.9</v>
      </c>
      <c r="T4" s="58">
        <v>0.92</v>
      </c>
      <c r="U4">
        <v>0.45</v>
      </c>
      <c r="V4">
        <v>0.59</v>
      </c>
      <c r="W4">
        <v>0.76</v>
      </c>
    </row>
    <row r="5" spans="1:23" ht="15" customHeight="1">
      <c r="A5" s="49" t="s">
        <v>100</v>
      </c>
      <c r="B5" s="50" t="s">
        <v>101</v>
      </c>
      <c r="C5" s="50" t="s">
        <v>102</v>
      </c>
      <c r="D5" s="50" t="s">
        <v>103</v>
      </c>
      <c r="E5" s="50" t="s">
        <v>104</v>
      </c>
      <c r="F5" s="50" t="s">
        <v>105</v>
      </c>
      <c r="G5" s="50"/>
      <c r="H5" s="50" t="s">
        <v>106</v>
      </c>
      <c r="I5" s="50" t="s">
        <v>107</v>
      </c>
      <c r="J5" s="50" t="s">
        <v>108</v>
      </c>
      <c r="K5" s="51"/>
      <c r="L5" s="50"/>
      <c r="M5" s="3"/>
      <c r="N5" s="55" t="s">
        <v>87</v>
      </c>
      <c r="O5" s="55" t="s">
        <v>88</v>
      </c>
      <c r="P5" s="55">
        <v>70</v>
      </c>
      <c r="Q5" s="55" t="str">
        <f t="shared" si="0"/>
        <v>GGLMK067030</v>
      </c>
      <c r="R5" s="59">
        <v>30</v>
      </c>
      <c r="S5" s="60">
        <v>1.8</v>
      </c>
      <c r="T5" s="58">
        <v>0.92</v>
      </c>
      <c r="U5">
        <v>0.45</v>
      </c>
      <c r="V5">
        <v>0.59</v>
      </c>
      <c r="W5">
        <v>0.76</v>
      </c>
    </row>
    <row r="6" spans="1:23" ht="15" customHeight="1">
      <c r="A6" s="42"/>
      <c r="B6" s="47" t="s">
        <v>13</v>
      </c>
      <c r="C6" s="47">
        <v>1861</v>
      </c>
      <c r="D6" s="47">
        <v>2470</v>
      </c>
      <c r="E6" s="47">
        <v>1314</v>
      </c>
      <c r="F6" s="47">
        <f>C6</f>
        <v>1861</v>
      </c>
      <c r="G6" s="46"/>
      <c r="H6" s="47" t="s">
        <v>88</v>
      </c>
      <c r="I6" s="47">
        <v>780</v>
      </c>
      <c r="J6" s="47">
        <v>1178</v>
      </c>
      <c r="K6" s="46"/>
      <c r="L6" s="47">
        <v>20</v>
      </c>
      <c r="N6" s="55" t="s">
        <v>87</v>
      </c>
      <c r="O6" s="55" t="s">
        <v>88</v>
      </c>
      <c r="P6" s="55">
        <v>70</v>
      </c>
      <c r="Q6" s="55" t="str">
        <f t="shared" si="0"/>
        <v>GGLMK067035</v>
      </c>
      <c r="R6" s="56">
        <v>35</v>
      </c>
      <c r="S6" s="57">
        <v>1.8</v>
      </c>
      <c r="T6" s="58">
        <v>0.92</v>
      </c>
      <c r="U6">
        <v>0.45</v>
      </c>
      <c r="V6">
        <v>0.59</v>
      </c>
      <c r="W6">
        <v>0.76</v>
      </c>
    </row>
    <row r="7" spans="1:23" ht="15" customHeight="1">
      <c r="A7" s="42"/>
      <c r="B7" s="47" t="s">
        <v>21</v>
      </c>
      <c r="C7" s="47">
        <v>2657</v>
      </c>
      <c r="D7" s="47">
        <v>2470</v>
      </c>
      <c r="E7" s="47">
        <v>1314</v>
      </c>
      <c r="F7" s="47">
        <f t="shared" ref="F7:F9" si="1">C7</f>
        <v>2657</v>
      </c>
      <c r="G7" s="46"/>
      <c r="H7" s="47" t="s">
        <v>109</v>
      </c>
      <c r="I7" s="47">
        <v>942</v>
      </c>
      <c r="J7" s="47">
        <v>1178</v>
      </c>
      <c r="K7" s="46"/>
      <c r="L7" s="47"/>
      <c r="N7" s="55" t="s">
        <v>87</v>
      </c>
      <c r="O7" s="55" t="s">
        <v>88</v>
      </c>
      <c r="P7" s="55">
        <v>70</v>
      </c>
      <c r="Q7" s="55" t="str">
        <f t="shared" si="0"/>
        <v>GGLMK067040</v>
      </c>
      <c r="R7" s="56">
        <v>40</v>
      </c>
      <c r="S7" s="60">
        <v>1.8</v>
      </c>
      <c r="T7" s="58">
        <v>0.92</v>
      </c>
      <c r="U7">
        <v>0.45</v>
      </c>
      <c r="V7">
        <v>0.59</v>
      </c>
      <c r="W7">
        <v>0.76</v>
      </c>
    </row>
    <row r="8" spans="1:23" ht="15" customHeight="1">
      <c r="A8" s="42"/>
      <c r="B8" s="47" t="s">
        <v>15</v>
      </c>
      <c r="C8" s="47">
        <v>2185</v>
      </c>
      <c r="D8" s="47">
        <v>2470</v>
      </c>
      <c r="E8" s="47">
        <v>1314</v>
      </c>
      <c r="F8" s="47">
        <f t="shared" si="1"/>
        <v>2185</v>
      </c>
      <c r="G8" s="46"/>
      <c r="H8" s="47" t="s">
        <v>110</v>
      </c>
      <c r="I8" s="47">
        <v>1140</v>
      </c>
      <c r="J8" s="47">
        <v>1178</v>
      </c>
      <c r="K8" s="46"/>
      <c r="L8" s="47"/>
      <c r="N8" s="55" t="s">
        <v>87</v>
      </c>
      <c r="O8" s="55" t="s">
        <v>88</v>
      </c>
      <c r="P8" s="55">
        <v>70</v>
      </c>
      <c r="Q8" s="55" t="str">
        <f t="shared" si="0"/>
        <v>GGLMK067045</v>
      </c>
      <c r="R8" s="56">
        <v>45</v>
      </c>
      <c r="S8" s="57">
        <v>1.7</v>
      </c>
      <c r="T8" s="58">
        <v>0.92</v>
      </c>
      <c r="U8">
        <v>0.45</v>
      </c>
      <c r="V8">
        <v>0.59</v>
      </c>
      <c r="W8">
        <v>0.76</v>
      </c>
    </row>
    <row r="9" spans="1:23" ht="15" customHeight="1">
      <c r="A9" s="42"/>
      <c r="B9" s="47" t="s">
        <v>3</v>
      </c>
      <c r="C9" s="47">
        <v>2581</v>
      </c>
      <c r="D9" s="47">
        <v>2470</v>
      </c>
      <c r="E9" s="47">
        <v>1314</v>
      </c>
      <c r="F9" s="47">
        <f t="shared" si="1"/>
        <v>2581</v>
      </c>
      <c r="G9" s="46"/>
      <c r="H9" s="47"/>
      <c r="I9" s="47"/>
      <c r="J9" s="47"/>
      <c r="K9" s="46"/>
      <c r="L9" s="47"/>
      <c r="N9" s="55" t="s">
        <v>87</v>
      </c>
      <c r="O9" s="55" t="s">
        <v>88</v>
      </c>
      <c r="P9" s="55">
        <v>70</v>
      </c>
      <c r="Q9" s="55" t="str">
        <f t="shared" si="0"/>
        <v>GGLMK067050</v>
      </c>
      <c r="R9" s="56">
        <v>50</v>
      </c>
      <c r="S9" s="57">
        <v>1.7</v>
      </c>
      <c r="T9" s="58">
        <v>0.92</v>
      </c>
      <c r="U9">
        <v>0.45</v>
      </c>
      <c r="V9">
        <v>0.59</v>
      </c>
      <c r="W9">
        <v>0.76</v>
      </c>
    </row>
    <row r="10" spans="1:23" ht="15" customHeight="1">
      <c r="A10" s="42"/>
      <c r="B10" s="47"/>
      <c r="C10" s="47"/>
      <c r="D10" s="47"/>
      <c r="E10" s="47"/>
      <c r="F10" s="47"/>
      <c r="G10" s="46"/>
      <c r="H10" s="47"/>
      <c r="I10" s="47"/>
      <c r="J10" s="47"/>
      <c r="K10" s="46"/>
      <c r="L10" s="47"/>
      <c r="N10" s="55" t="s">
        <v>87</v>
      </c>
      <c r="O10" s="55" t="s">
        <v>88</v>
      </c>
      <c r="P10" s="55">
        <v>70</v>
      </c>
      <c r="Q10" s="55" t="str">
        <f t="shared" si="0"/>
        <v>GGLMK067055</v>
      </c>
      <c r="R10" s="56">
        <v>55</v>
      </c>
      <c r="S10" s="57">
        <v>1.7</v>
      </c>
      <c r="T10" s="58">
        <v>0.92</v>
      </c>
      <c r="U10">
        <v>0.45</v>
      </c>
      <c r="V10">
        <v>0.59</v>
      </c>
      <c r="W10">
        <v>0.76</v>
      </c>
    </row>
    <row r="11" spans="1:23" ht="15" customHeight="1">
      <c r="A11" s="42"/>
      <c r="B11" s="47"/>
      <c r="C11" s="47"/>
      <c r="D11" s="47"/>
      <c r="E11" s="47"/>
      <c r="F11" s="47"/>
      <c r="G11" s="46"/>
      <c r="H11" s="47"/>
      <c r="I11" s="47"/>
      <c r="J11" s="47"/>
      <c r="K11" s="46"/>
      <c r="L11" s="47"/>
      <c r="N11" s="55" t="s">
        <v>87</v>
      </c>
      <c r="O11" s="55" t="s">
        <v>88</v>
      </c>
      <c r="P11" s="55">
        <v>70</v>
      </c>
      <c r="Q11" s="55" t="str">
        <f t="shared" si="0"/>
        <v>GGLMK067060</v>
      </c>
      <c r="R11" s="56">
        <v>60</v>
      </c>
      <c r="S11" s="57">
        <v>1.7</v>
      </c>
      <c r="T11" s="58">
        <v>0.92</v>
      </c>
      <c r="U11">
        <v>0.45</v>
      </c>
      <c r="V11">
        <v>0.59</v>
      </c>
      <c r="W11">
        <v>0.76</v>
      </c>
    </row>
    <row r="12" spans="1:23" ht="15" customHeight="1">
      <c r="A12" s="42"/>
      <c r="B12" s="47"/>
      <c r="C12" s="47"/>
      <c r="D12" s="47"/>
      <c r="E12" s="47"/>
      <c r="F12" s="47"/>
      <c r="G12" s="46"/>
      <c r="H12" s="47"/>
      <c r="I12" s="47"/>
      <c r="J12" s="47"/>
      <c r="K12" s="46"/>
      <c r="L12" s="47"/>
      <c r="N12" s="55" t="s">
        <v>87</v>
      </c>
      <c r="O12" s="55" t="s">
        <v>88</v>
      </c>
      <c r="P12" s="55">
        <v>70</v>
      </c>
      <c r="Q12" s="55" t="str">
        <f t="shared" si="0"/>
        <v>GGLMK067065</v>
      </c>
      <c r="R12" s="56">
        <v>65</v>
      </c>
      <c r="S12" s="57">
        <v>1.7</v>
      </c>
      <c r="T12" s="58">
        <v>0.92</v>
      </c>
      <c r="U12">
        <v>0.45</v>
      </c>
      <c r="V12">
        <v>0.59</v>
      </c>
      <c r="W12">
        <v>0.76</v>
      </c>
    </row>
    <row r="13" spans="1:23" ht="15" customHeight="1">
      <c r="A13" s="42"/>
      <c r="B13" s="47"/>
      <c r="C13" s="47" t="s">
        <v>111</v>
      </c>
      <c r="D13" s="47" t="s">
        <v>10</v>
      </c>
      <c r="E13" s="47"/>
      <c r="F13" s="47"/>
      <c r="G13" s="46"/>
      <c r="H13" s="47"/>
      <c r="I13" s="47"/>
      <c r="J13" s="47"/>
      <c r="K13" s="46"/>
      <c r="L13" s="47"/>
      <c r="N13" s="55" t="s">
        <v>87</v>
      </c>
      <c r="O13" s="55" t="s">
        <v>88</v>
      </c>
      <c r="P13" s="55">
        <v>70</v>
      </c>
      <c r="Q13" s="55" t="str">
        <f t="shared" si="0"/>
        <v>GGLMK067070</v>
      </c>
      <c r="R13" s="56">
        <v>70</v>
      </c>
      <c r="S13" s="60">
        <v>1.7</v>
      </c>
      <c r="T13" s="58">
        <v>0.92</v>
      </c>
      <c r="U13">
        <v>0.45</v>
      </c>
      <c r="V13">
        <v>0.59</v>
      </c>
      <c r="W13">
        <v>0.76</v>
      </c>
    </row>
    <row r="14" spans="1:23" ht="15" customHeight="1">
      <c r="A14" s="42"/>
      <c r="B14" s="47"/>
      <c r="C14" s="47" t="s">
        <v>9</v>
      </c>
      <c r="D14" s="47">
        <v>62</v>
      </c>
      <c r="E14" s="47"/>
      <c r="F14" s="47"/>
      <c r="G14" s="46"/>
      <c r="H14" s="47"/>
      <c r="I14" s="47"/>
      <c r="J14" s="47"/>
      <c r="K14" s="46"/>
      <c r="L14" s="47"/>
      <c r="N14" s="55" t="s">
        <v>87</v>
      </c>
      <c r="O14" s="55" t="s">
        <v>88</v>
      </c>
      <c r="P14" s="55">
        <v>70</v>
      </c>
      <c r="Q14" s="55" t="str">
        <f t="shared" si="0"/>
        <v>GGLMK067075</v>
      </c>
      <c r="R14" s="56">
        <v>75</v>
      </c>
      <c r="S14" s="60">
        <v>1.7</v>
      </c>
      <c r="T14" s="58">
        <v>0.92</v>
      </c>
      <c r="U14">
        <v>0.45</v>
      </c>
      <c r="V14">
        <v>0.59</v>
      </c>
      <c r="W14">
        <v>0.76</v>
      </c>
    </row>
    <row r="15" spans="1:23" ht="15" customHeight="1">
      <c r="A15" s="42"/>
      <c r="B15" s="47"/>
      <c r="C15" s="47" t="s">
        <v>112</v>
      </c>
      <c r="D15" s="47">
        <v>66</v>
      </c>
      <c r="E15" s="47"/>
      <c r="F15" s="47"/>
      <c r="G15" s="46"/>
      <c r="H15" s="47"/>
      <c r="I15" s="47"/>
      <c r="J15" s="47"/>
      <c r="K15" s="46"/>
      <c r="L15" s="47"/>
      <c r="N15" s="55" t="s">
        <v>87</v>
      </c>
      <c r="O15" s="55" t="s">
        <v>88</v>
      </c>
      <c r="P15" s="55">
        <v>70</v>
      </c>
      <c r="Q15" s="55" t="str">
        <f t="shared" si="0"/>
        <v>GGLMK067080</v>
      </c>
      <c r="R15" s="56">
        <v>80</v>
      </c>
      <c r="S15" s="60">
        <v>1.6</v>
      </c>
      <c r="T15" s="58">
        <v>0.92</v>
      </c>
      <c r="U15">
        <v>0.45</v>
      </c>
      <c r="V15">
        <v>0.59</v>
      </c>
      <c r="W15">
        <v>0.76</v>
      </c>
    </row>
    <row r="16" spans="1:23" ht="15" customHeight="1">
      <c r="A16" s="42"/>
      <c r="B16" s="47"/>
      <c r="C16" s="47"/>
      <c r="D16" s="47">
        <v>69</v>
      </c>
      <c r="E16" s="47"/>
      <c r="F16" s="47"/>
      <c r="G16" s="46"/>
      <c r="H16" s="47"/>
      <c r="I16" s="47"/>
      <c r="J16" s="47"/>
      <c r="K16" s="46"/>
      <c r="L16" s="47"/>
      <c r="N16" s="55" t="s">
        <v>87</v>
      </c>
      <c r="O16" s="55" t="s">
        <v>88</v>
      </c>
      <c r="P16" s="55">
        <v>70</v>
      </c>
      <c r="Q16" s="55" t="str">
        <f t="shared" si="0"/>
        <v>GGLMK067085</v>
      </c>
      <c r="R16" s="56">
        <v>85</v>
      </c>
      <c r="S16" s="60">
        <v>1.5</v>
      </c>
      <c r="T16" s="58">
        <v>0.92</v>
      </c>
      <c r="U16">
        <v>0.45</v>
      </c>
      <c r="V16">
        <v>0.59</v>
      </c>
      <c r="W16">
        <v>0.76</v>
      </c>
    </row>
    <row r="17" spans="1:23" ht="15" customHeight="1">
      <c r="A17" s="42"/>
      <c r="B17" s="47"/>
      <c r="C17" s="47"/>
      <c r="D17" s="47">
        <v>70</v>
      </c>
      <c r="E17" s="47"/>
      <c r="F17" s="47"/>
      <c r="G17" s="46"/>
      <c r="H17" s="47"/>
      <c r="I17" s="47"/>
      <c r="J17" s="47"/>
      <c r="K17" s="46"/>
      <c r="L17" s="47"/>
      <c r="N17" s="55" t="s">
        <v>87</v>
      </c>
      <c r="O17" s="55" t="s">
        <v>88</v>
      </c>
      <c r="P17" s="55">
        <v>70</v>
      </c>
      <c r="Q17" s="55" t="str">
        <f t="shared" si="0"/>
        <v>GGLMK067090</v>
      </c>
      <c r="R17" s="56">
        <v>90</v>
      </c>
      <c r="S17" s="57">
        <v>1.5</v>
      </c>
      <c r="T17" s="58">
        <v>0.92</v>
      </c>
      <c r="U17">
        <v>0.45</v>
      </c>
      <c r="V17">
        <v>0.59</v>
      </c>
      <c r="W17">
        <v>0.76</v>
      </c>
    </row>
    <row r="18" spans="1:23" ht="15" customHeight="1">
      <c r="A18" s="42"/>
      <c r="B18" s="47"/>
      <c r="C18" s="47"/>
      <c r="D18" s="47"/>
      <c r="E18" s="47"/>
      <c r="F18" s="47"/>
      <c r="G18" s="46"/>
      <c r="H18" s="47"/>
      <c r="I18" s="47"/>
      <c r="J18" s="47"/>
      <c r="K18" s="46"/>
      <c r="L18" s="47"/>
      <c r="N18" s="55" t="s">
        <v>113</v>
      </c>
      <c r="O18" s="55" t="s">
        <v>88</v>
      </c>
      <c r="P18" s="55">
        <v>70</v>
      </c>
      <c r="Q18" s="55" t="str">
        <f t="shared" si="0"/>
        <v>GPLMK067015</v>
      </c>
      <c r="R18" s="56">
        <v>15</v>
      </c>
      <c r="S18" s="57">
        <v>1.9</v>
      </c>
      <c r="T18" s="58">
        <v>0.92</v>
      </c>
      <c r="U18">
        <v>0.45</v>
      </c>
      <c r="V18">
        <v>0.59</v>
      </c>
      <c r="W18">
        <v>0.76</v>
      </c>
    </row>
    <row r="19" spans="1:23" ht="15" customHeight="1">
      <c r="A19" s="42"/>
      <c r="B19" s="47"/>
      <c r="C19" s="47"/>
      <c r="D19" s="47"/>
      <c r="E19" s="47"/>
      <c r="F19" s="47"/>
      <c r="G19" s="46"/>
      <c r="H19" s="47"/>
      <c r="I19" s="47"/>
      <c r="J19" s="47"/>
      <c r="K19" s="46"/>
      <c r="L19" s="47"/>
      <c r="N19" s="55" t="s">
        <v>113</v>
      </c>
      <c r="O19" s="55" t="s">
        <v>88</v>
      </c>
      <c r="P19" s="55">
        <v>70</v>
      </c>
      <c r="Q19" s="55" t="str">
        <f t="shared" si="0"/>
        <v>GPLMK067020</v>
      </c>
      <c r="R19" s="56">
        <v>20</v>
      </c>
      <c r="S19" s="57">
        <v>1.9</v>
      </c>
      <c r="T19" s="58">
        <v>0.92</v>
      </c>
      <c r="U19">
        <v>0.45</v>
      </c>
      <c r="V19">
        <v>0.59</v>
      </c>
      <c r="W19">
        <v>0.76</v>
      </c>
    </row>
    <row r="20" spans="1:23" ht="15" customHeight="1">
      <c r="A20" s="42"/>
      <c r="B20" s="47"/>
      <c r="C20" s="47"/>
      <c r="D20" s="47"/>
      <c r="E20" s="47"/>
      <c r="F20" s="47"/>
      <c r="G20" s="46"/>
      <c r="H20" s="47"/>
      <c r="I20" s="47"/>
      <c r="J20" s="47"/>
      <c r="K20" s="46"/>
      <c r="L20" s="47"/>
      <c r="N20" s="55" t="s">
        <v>113</v>
      </c>
      <c r="O20" s="55" t="s">
        <v>88</v>
      </c>
      <c r="P20" s="55">
        <v>70</v>
      </c>
      <c r="Q20" s="55" t="str">
        <f t="shared" si="0"/>
        <v>GPLMK067025</v>
      </c>
      <c r="R20" s="56">
        <v>25</v>
      </c>
      <c r="S20" s="57">
        <v>1.9</v>
      </c>
      <c r="T20" s="58">
        <v>0.92</v>
      </c>
      <c r="U20">
        <v>0.45</v>
      </c>
      <c r="V20">
        <v>0.59</v>
      </c>
      <c r="W20">
        <v>0.76</v>
      </c>
    </row>
    <row r="21" spans="1:23" ht="15" customHeight="1">
      <c r="A21" s="42"/>
      <c r="B21" s="47"/>
      <c r="C21" s="47"/>
      <c r="D21" s="47"/>
      <c r="E21" s="47"/>
      <c r="F21" s="47"/>
      <c r="G21" s="46"/>
      <c r="H21" s="47"/>
      <c r="I21" s="47"/>
      <c r="J21" s="47"/>
      <c r="K21" s="46"/>
      <c r="L21" s="47"/>
      <c r="N21" s="55" t="s">
        <v>113</v>
      </c>
      <c r="O21" s="55" t="s">
        <v>88</v>
      </c>
      <c r="P21" s="55">
        <v>70</v>
      </c>
      <c r="Q21" s="55" t="str">
        <f t="shared" si="0"/>
        <v>GPLMK067030</v>
      </c>
      <c r="R21" s="56">
        <v>30</v>
      </c>
      <c r="S21" s="60">
        <v>1.8</v>
      </c>
      <c r="T21" s="58">
        <v>0.92</v>
      </c>
      <c r="U21">
        <v>0.45</v>
      </c>
      <c r="V21">
        <v>0.59</v>
      </c>
      <c r="W21">
        <v>0.76</v>
      </c>
    </row>
    <row r="22" spans="1:23" ht="15" customHeight="1">
      <c r="A22" s="42"/>
      <c r="B22" s="47"/>
      <c r="C22" s="47"/>
      <c r="D22" s="47"/>
      <c r="E22" s="47"/>
      <c r="F22" s="47"/>
      <c r="G22" s="46"/>
      <c r="H22" s="47"/>
      <c r="I22" s="47"/>
      <c r="J22" s="47"/>
      <c r="K22" s="46"/>
      <c r="L22" s="47"/>
      <c r="N22" s="55" t="s">
        <v>113</v>
      </c>
      <c r="O22" s="55" t="s">
        <v>88</v>
      </c>
      <c r="P22" s="55">
        <v>70</v>
      </c>
      <c r="Q22" s="55" t="str">
        <f t="shared" si="0"/>
        <v>GPLMK067035</v>
      </c>
      <c r="R22" s="56">
        <v>35</v>
      </c>
      <c r="S22" s="57">
        <v>1.8</v>
      </c>
      <c r="T22" s="58">
        <v>0.92</v>
      </c>
      <c r="U22">
        <v>0.45</v>
      </c>
      <c r="V22">
        <v>0.59</v>
      </c>
      <c r="W22">
        <v>0.76</v>
      </c>
    </row>
    <row r="23" spans="1:23" ht="15" customHeight="1">
      <c r="A23" s="42"/>
      <c r="B23" s="47"/>
      <c r="C23" s="47"/>
      <c r="D23" s="47"/>
      <c r="E23" s="47"/>
      <c r="F23" s="47"/>
      <c r="G23" s="46"/>
      <c r="H23" s="47"/>
      <c r="I23" s="47"/>
      <c r="J23" s="47"/>
      <c r="K23" s="46"/>
      <c r="L23" s="47"/>
      <c r="N23" s="55" t="s">
        <v>113</v>
      </c>
      <c r="O23" s="55" t="s">
        <v>88</v>
      </c>
      <c r="P23" s="55">
        <v>70</v>
      </c>
      <c r="Q23" s="55" t="str">
        <f t="shared" si="0"/>
        <v>GPLMK067040</v>
      </c>
      <c r="R23" s="56">
        <v>40</v>
      </c>
      <c r="S23" s="60">
        <v>1.8</v>
      </c>
      <c r="T23" s="58">
        <v>0.92</v>
      </c>
      <c r="U23">
        <v>0.45</v>
      </c>
      <c r="V23">
        <v>0.59</v>
      </c>
      <c r="W23">
        <v>0.76</v>
      </c>
    </row>
    <row r="24" spans="1:23" ht="15" customHeight="1">
      <c r="A24" s="42"/>
      <c r="B24" s="47"/>
      <c r="C24" s="47"/>
      <c r="D24" s="47"/>
      <c r="E24" s="47"/>
      <c r="F24" s="47"/>
      <c r="G24" s="46"/>
      <c r="H24" s="47"/>
      <c r="I24" s="47"/>
      <c r="J24" s="47"/>
      <c r="K24" s="46"/>
      <c r="L24" s="47"/>
      <c r="N24" s="55" t="s">
        <v>113</v>
      </c>
      <c r="O24" s="55" t="s">
        <v>88</v>
      </c>
      <c r="P24" s="55">
        <v>70</v>
      </c>
      <c r="Q24" s="55" t="str">
        <f t="shared" si="0"/>
        <v>GPLMK067045</v>
      </c>
      <c r="R24" s="56">
        <v>45</v>
      </c>
      <c r="S24" s="57">
        <v>1.7</v>
      </c>
      <c r="T24" s="58">
        <v>0.92</v>
      </c>
      <c r="U24">
        <v>0.45</v>
      </c>
      <c r="V24">
        <v>0.59</v>
      </c>
      <c r="W24">
        <v>0.76</v>
      </c>
    </row>
    <row r="25" spans="1:23" ht="15" customHeight="1">
      <c r="A25" s="42"/>
      <c r="B25" s="47"/>
      <c r="C25" s="47"/>
      <c r="D25" s="47"/>
      <c r="E25" s="47"/>
      <c r="F25" s="47"/>
      <c r="G25" s="46"/>
      <c r="H25" s="47"/>
      <c r="I25" s="47"/>
      <c r="J25" s="47"/>
      <c r="K25" s="46"/>
      <c r="L25" s="47"/>
      <c r="N25" s="55" t="s">
        <v>113</v>
      </c>
      <c r="O25" s="55" t="s">
        <v>88</v>
      </c>
      <c r="P25" s="55">
        <v>70</v>
      </c>
      <c r="Q25" s="55" t="str">
        <f t="shared" si="0"/>
        <v>GPLMK067050</v>
      </c>
      <c r="R25" s="56">
        <v>50</v>
      </c>
      <c r="S25" s="57">
        <v>1.7</v>
      </c>
      <c r="T25" s="58">
        <v>0.92</v>
      </c>
      <c r="U25">
        <v>0.45</v>
      </c>
      <c r="V25">
        <v>0.59</v>
      </c>
      <c r="W25">
        <v>0.76</v>
      </c>
    </row>
    <row r="26" spans="1:23" ht="15" customHeight="1">
      <c r="A26" s="42"/>
      <c r="B26" s="47"/>
      <c r="C26" s="47"/>
      <c r="D26" s="47"/>
      <c r="E26" s="47"/>
      <c r="F26" s="47"/>
      <c r="G26" s="46"/>
      <c r="H26" s="47"/>
      <c r="I26" s="47"/>
      <c r="J26" s="47"/>
      <c r="K26" s="46"/>
      <c r="L26" s="47"/>
      <c r="N26" s="55" t="s">
        <v>113</v>
      </c>
      <c r="O26" s="55" t="s">
        <v>88</v>
      </c>
      <c r="P26" s="55">
        <v>70</v>
      </c>
      <c r="Q26" s="55" t="str">
        <f t="shared" si="0"/>
        <v>GPLMK067055</v>
      </c>
      <c r="R26" s="56">
        <v>55</v>
      </c>
      <c r="S26" s="57">
        <v>1.7</v>
      </c>
      <c r="T26" s="58">
        <v>0.92</v>
      </c>
      <c r="U26">
        <v>0.45</v>
      </c>
      <c r="V26">
        <v>0.59</v>
      </c>
      <c r="W26">
        <v>0.76</v>
      </c>
    </row>
    <row r="27" spans="1:23" ht="15" customHeight="1">
      <c r="A27" s="42"/>
      <c r="B27" s="47"/>
      <c r="C27" s="47"/>
      <c r="D27" s="47"/>
      <c r="E27" s="47"/>
      <c r="F27" s="47"/>
      <c r="G27" s="46"/>
      <c r="H27" s="47"/>
      <c r="I27" s="47"/>
      <c r="J27" s="47"/>
      <c r="K27" s="46"/>
      <c r="L27" s="47"/>
      <c r="N27" s="55" t="s">
        <v>113</v>
      </c>
      <c r="O27" s="55" t="s">
        <v>88</v>
      </c>
      <c r="P27" s="55">
        <v>70</v>
      </c>
      <c r="Q27" s="55" t="str">
        <f t="shared" si="0"/>
        <v>GPLMK067060</v>
      </c>
      <c r="R27" s="56">
        <v>60</v>
      </c>
      <c r="S27" s="57">
        <v>1.7</v>
      </c>
      <c r="T27" s="58">
        <v>0.92</v>
      </c>
      <c r="U27">
        <v>0.45</v>
      </c>
      <c r="V27">
        <v>0.59</v>
      </c>
      <c r="W27">
        <v>0.76</v>
      </c>
    </row>
    <row r="28" spans="1:23" ht="15" customHeight="1">
      <c r="A28" s="42"/>
      <c r="B28" s="47"/>
      <c r="C28" s="47"/>
      <c r="D28" s="47"/>
      <c r="E28" s="47"/>
      <c r="F28" s="47"/>
      <c r="G28" s="46"/>
      <c r="H28" s="47"/>
      <c r="I28" s="47"/>
      <c r="J28" s="47"/>
      <c r="K28" s="46"/>
      <c r="L28" s="47"/>
      <c r="N28" s="55" t="s">
        <v>113</v>
      </c>
      <c r="O28" s="55" t="s">
        <v>88</v>
      </c>
      <c r="P28" s="55">
        <v>70</v>
      </c>
      <c r="Q28" s="55" t="str">
        <f t="shared" si="0"/>
        <v>GPLMK067065</v>
      </c>
      <c r="R28" s="56">
        <v>65</v>
      </c>
      <c r="S28" s="57">
        <v>1.7</v>
      </c>
      <c r="T28" s="58">
        <v>0.92</v>
      </c>
      <c r="U28">
        <v>0.45</v>
      </c>
      <c r="V28">
        <v>0.59</v>
      </c>
      <c r="W28">
        <v>0.76</v>
      </c>
    </row>
    <row r="29" spans="1:23" ht="15" customHeight="1">
      <c r="A29" s="42"/>
      <c r="B29" s="47"/>
      <c r="C29" s="47"/>
      <c r="D29" s="47"/>
      <c r="E29" s="47"/>
      <c r="F29" s="47"/>
      <c r="G29" s="46"/>
      <c r="H29" s="47"/>
      <c r="I29" s="47"/>
      <c r="J29" s="47"/>
      <c r="K29" s="46"/>
      <c r="L29" s="47"/>
      <c r="N29" s="55" t="s">
        <v>113</v>
      </c>
      <c r="O29" s="55" t="s">
        <v>88</v>
      </c>
      <c r="P29" s="55">
        <v>70</v>
      </c>
      <c r="Q29" s="55" t="str">
        <f t="shared" si="0"/>
        <v>GPLMK067070</v>
      </c>
      <c r="R29" s="56">
        <v>70</v>
      </c>
      <c r="S29" s="60">
        <v>1.7</v>
      </c>
      <c r="T29" s="58">
        <v>0.92</v>
      </c>
      <c r="U29">
        <v>0.45</v>
      </c>
      <c r="V29">
        <v>0.59</v>
      </c>
      <c r="W29">
        <v>0.76</v>
      </c>
    </row>
    <row r="30" spans="1:23" ht="15" customHeight="1">
      <c r="A30" s="42"/>
      <c r="B30" s="47"/>
      <c r="C30" s="47"/>
      <c r="D30" s="47"/>
      <c r="E30" s="47"/>
      <c r="F30" s="47"/>
      <c r="G30" s="46"/>
      <c r="H30" s="47"/>
      <c r="I30" s="47"/>
      <c r="J30" s="47"/>
      <c r="K30" s="46"/>
      <c r="L30" s="47"/>
      <c r="N30" s="55" t="s">
        <v>113</v>
      </c>
      <c r="O30" s="55" t="s">
        <v>88</v>
      </c>
      <c r="P30" s="55">
        <v>70</v>
      </c>
      <c r="Q30" s="55" t="str">
        <f t="shared" si="0"/>
        <v>GPLMK067075</v>
      </c>
      <c r="R30" s="56">
        <v>75</v>
      </c>
      <c r="S30" s="60">
        <v>1.7</v>
      </c>
      <c r="T30" s="58">
        <v>0.92</v>
      </c>
      <c r="U30">
        <v>0.45</v>
      </c>
      <c r="V30">
        <v>0.59</v>
      </c>
      <c r="W30">
        <v>0.76</v>
      </c>
    </row>
    <row r="31" spans="1:23" ht="15" customHeight="1">
      <c r="A31" s="42"/>
      <c r="B31" s="47"/>
      <c r="C31" s="47"/>
      <c r="D31" s="47"/>
      <c r="E31" s="47"/>
      <c r="F31" s="47"/>
      <c r="G31" s="46"/>
      <c r="H31" s="47"/>
      <c r="I31" s="47"/>
      <c r="J31" s="47"/>
      <c r="K31" s="46"/>
      <c r="L31" s="47"/>
      <c r="N31" s="55" t="s">
        <v>113</v>
      </c>
      <c r="O31" s="55" t="s">
        <v>88</v>
      </c>
      <c r="P31" s="55">
        <v>70</v>
      </c>
      <c r="Q31" s="55" t="str">
        <f t="shared" si="0"/>
        <v>GPLMK067080</v>
      </c>
      <c r="R31" s="56">
        <v>80</v>
      </c>
      <c r="S31" s="60">
        <v>1.6</v>
      </c>
      <c r="T31" s="58">
        <v>0.92</v>
      </c>
      <c r="U31">
        <v>0.45</v>
      </c>
      <c r="V31">
        <v>0.59</v>
      </c>
      <c r="W31">
        <v>0.76</v>
      </c>
    </row>
    <row r="32" spans="1:23" ht="15" customHeight="1">
      <c r="A32" s="42"/>
      <c r="B32" s="47"/>
      <c r="C32" s="47"/>
      <c r="D32" s="47"/>
      <c r="E32" s="47"/>
      <c r="F32" s="47"/>
      <c r="G32" s="46"/>
      <c r="H32" s="47"/>
      <c r="I32" s="47"/>
      <c r="J32" s="47"/>
      <c r="K32" s="46"/>
      <c r="L32" s="47"/>
      <c r="N32" s="55" t="s">
        <v>113</v>
      </c>
      <c r="O32" s="55" t="s">
        <v>88</v>
      </c>
      <c r="P32" s="55">
        <v>70</v>
      </c>
      <c r="Q32" s="55" t="str">
        <f t="shared" si="0"/>
        <v>GPLMK067085</v>
      </c>
      <c r="R32" s="56">
        <v>85</v>
      </c>
      <c r="S32" s="60">
        <v>1.5</v>
      </c>
      <c r="T32" s="58">
        <v>0.92</v>
      </c>
      <c r="U32">
        <v>0.45</v>
      </c>
      <c r="V32">
        <v>0.59</v>
      </c>
      <c r="W32">
        <v>0.76</v>
      </c>
    </row>
    <row r="33" spans="1:23" ht="15" customHeight="1">
      <c r="A33" s="42"/>
      <c r="B33" s="47"/>
      <c r="C33" s="47"/>
      <c r="D33" s="47"/>
      <c r="E33" s="47"/>
      <c r="F33" s="47"/>
      <c r="G33" s="46"/>
      <c r="H33" s="47"/>
      <c r="I33" s="47"/>
      <c r="J33" s="47"/>
      <c r="K33" s="46"/>
      <c r="L33" s="47"/>
      <c r="N33" s="55" t="s">
        <v>113</v>
      </c>
      <c r="O33" s="55" t="s">
        <v>88</v>
      </c>
      <c r="P33" s="55">
        <v>70</v>
      </c>
      <c r="Q33" s="55" t="str">
        <f t="shared" si="0"/>
        <v>GPLMK067090</v>
      </c>
      <c r="R33" s="56">
        <v>90</v>
      </c>
      <c r="S33" s="57">
        <v>1.5</v>
      </c>
      <c r="T33" s="58">
        <v>0.92</v>
      </c>
      <c r="U33">
        <v>0.45</v>
      </c>
      <c r="V33">
        <v>0.59</v>
      </c>
      <c r="W33">
        <v>0.76</v>
      </c>
    </row>
    <row r="34" spans="1:23" ht="15" customHeight="1">
      <c r="A34" s="42"/>
      <c r="B34" s="47"/>
      <c r="C34" s="47"/>
      <c r="D34" s="47"/>
      <c r="E34" s="47"/>
      <c r="F34" s="47"/>
      <c r="G34" s="46"/>
      <c r="H34" s="47"/>
      <c r="I34" s="47"/>
      <c r="J34" s="47"/>
      <c r="K34" s="46"/>
      <c r="L34" s="47"/>
      <c r="N34" s="55" t="s">
        <v>87</v>
      </c>
      <c r="O34" s="55" t="s">
        <v>109</v>
      </c>
      <c r="P34" s="55">
        <v>70</v>
      </c>
      <c r="Q34" s="55" t="str">
        <f t="shared" si="0"/>
        <v>GGLPK067015</v>
      </c>
      <c r="R34" s="56">
        <v>15</v>
      </c>
      <c r="S34" s="57">
        <v>1.8</v>
      </c>
      <c r="T34" s="58">
        <v>1.1100000000000001</v>
      </c>
      <c r="U34">
        <v>0.45</v>
      </c>
      <c r="V34">
        <v>0.75</v>
      </c>
      <c r="W34">
        <v>0.94</v>
      </c>
    </row>
    <row r="35" spans="1:23" ht="15" customHeight="1">
      <c r="A35" s="42"/>
      <c r="B35" s="47"/>
      <c r="C35" s="47"/>
      <c r="D35" s="47"/>
      <c r="E35" s="47"/>
      <c r="F35" s="47"/>
      <c r="G35" s="46"/>
      <c r="H35" s="47"/>
      <c r="I35" s="47"/>
      <c r="J35" s="47"/>
      <c r="K35" s="46"/>
      <c r="L35" s="47"/>
      <c r="N35" s="55" t="s">
        <v>87</v>
      </c>
      <c r="O35" s="55" t="s">
        <v>109</v>
      </c>
      <c r="P35" s="55">
        <v>70</v>
      </c>
      <c r="Q35" s="55" t="str">
        <f t="shared" si="0"/>
        <v>GGLPK067020</v>
      </c>
      <c r="R35" s="56">
        <v>20</v>
      </c>
      <c r="S35" s="57">
        <v>1.8</v>
      </c>
      <c r="T35" s="58">
        <v>1.1100000000000001</v>
      </c>
      <c r="U35">
        <v>0.45</v>
      </c>
      <c r="V35">
        <v>0.75</v>
      </c>
      <c r="W35">
        <v>0.94</v>
      </c>
    </row>
    <row r="36" spans="1:23" ht="15" customHeight="1">
      <c r="A36" s="42"/>
      <c r="B36" s="47"/>
      <c r="C36" s="47"/>
      <c r="D36" s="47"/>
      <c r="E36" s="47"/>
      <c r="F36" s="47"/>
      <c r="G36" s="46"/>
      <c r="H36" s="47"/>
      <c r="I36" s="47"/>
      <c r="J36" s="47"/>
      <c r="K36" s="46"/>
      <c r="L36" s="47"/>
      <c r="N36" s="55" t="s">
        <v>87</v>
      </c>
      <c r="O36" s="55" t="s">
        <v>109</v>
      </c>
      <c r="P36" s="55">
        <v>70</v>
      </c>
      <c r="Q36" s="55" t="str">
        <f t="shared" si="0"/>
        <v>GGLPK067025</v>
      </c>
      <c r="R36" s="56">
        <v>25</v>
      </c>
      <c r="S36" s="57">
        <v>1.8</v>
      </c>
      <c r="T36" s="58">
        <v>1.1100000000000001</v>
      </c>
      <c r="U36">
        <v>0.45</v>
      </c>
      <c r="V36">
        <v>0.75</v>
      </c>
      <c r="W36">
        <v>0.94</v>
      </c>
    </row>
    <row r="37" spans="1:23" ht="15" customHeight="1">
      <c r="A37" s="42"/>
      <c r="B37" s="47"/>
      <c r="C37" s="47"/>
      <c r="D37" s="47"/>
      <c r="E37" s="47"/>
      <c r="F37" s="47"/>
      <c r="G37" s="46"/>
      <c r="H37" s="47"/>
      <c r="I37" s="47"/>
      <c r="J37" s="47"/>
      <c r="K37" s="46"/>
      <c r="L37" s="47"/>
      <c r="N37" s="55" t="s">
        <v>87</v>
      </c>
      <c r="O37" s="55" t="s">
        <v>109</v>
      </c>
      <c r="P37" s="55">
        <v>70</v>
      </c>
      <c r="Q37" s="55" t="str">
        <f t="shared" si="0"/>
        <v>GGLPK067030</v>
      </c>
      <c r="R37" s="56">
        <v>30</v>
      </c>
      <c r="S37" s="57">
        <v>1.8</v>
      </c>
      <c r="T37" s="58">
        <v>1.1100000000000001</v>
      </c>
      <c r="U37">
        <v>0.45</v>
      </c>
      <c r="V37">
        <v>0.75</v>
      </c>
      <c r="W37">
        <v>0.94</v>
      </c>
    </row>
    <row r="38" spans="1:23" ht="15" customHeight="1">
      <c r="A38" s="42"/>
      <c r="B38" s="47"/>
      <c r="C38" s="47"/>
      <c r="D38" s="47"/>
      <c r="E38" s="47"/>
      <c r="F38" s="47"/>
      <c r="G38" s="46"/>
      <c r="H38" s="47"/>
      <c r="I38" s="47"/>
      <c r="J38" s="47"/>
      <c r="K38" s="46"/>
      <c r="L38" s="47"/>
      <c r="N38" s="55" t="s">
        <v>87</v>
      </c>
      <c r="O38" s="55" t="s">
        <v>109</v>
      </c>
      <c r="P38" s="55">
        <v>70</v>
      </c>
      <c r="Q38" s="55" t="str">
        <f t="shared" si="0"/>
        <v>GGLPK067035</v>
      </c>
      <c r="R38" s="56">
        <v>35</v>
      </c>
      <c r="S38" s="57">
        <v>1.8</v>
      </c>
      <c r="T38" s="58">
        <v>1.1100000000000001</v>
      </c>
      <c r="U38">
        <v>0.45</v>
      </c>
      <c r="V38">
        <v>0.75</v>
      </c>
      <c r="W38">
        <v>0.94</v>
      </c>
    </row>
    <row r="39" spans="1:23" ht="15" customHeight="1">
      <c r="A39" s="42"/>
      <c r="B39" s="47"/>
      <c r="C39" s="47"/>
      <c r="D39" s="47"/>
      <c r="E39" s="47"/>
      <c r="F39" s="47"/>
      <c r="G39" s="46"/>
      <c r="H39" s="47"/>
      <c r="I39" s="47"/>
      <c r="J39" s="47"/>
      <c r="K39" s="46"/>
      <c r="L39" s="47"/>
      <c r="N39" s="55" t="s">
        <v>87</v>
      </c>
      <c r="O39" s="55" t="s">
        <v>109</v>
      </c>
      <c r="P39" s="55">
        <v>70</v>
      </c>
      <c r="Q39" s="55" t="str">
        <f t="shared" si="0"/>
        <v>GGLPK067040</v>
      </c>
      <c r="R39" s="56">
        <v>40</v>
      </c>
      <c r="S39" s="60">
        <v>1.8</v>
      </c>
      <c r="T39" s="58">
        <v>1.1100000000000001</v>
      </c>
      <c r="U39">
        <v>0.45</v>
      </c>
      <c r="V39">
        <v>0.75</v>
      </c>
      <c r="W39">
        <v>0.94</v>
      </c>
    </row>
    <row r="40" spans="1:23" ht="15" customHeight="1">
      <c r="A40" s="42"/>
      <c r="B40" s="47"/>
      <c r="C40" s="47"/>
      <c r="D40" s="47"/>
      <c r="E40" s="47"/>
      <c r="F40" s="47"/>
      <c r="G40" s="46"/>
      <c r="H40" s="47"/>
      <c r="I40" s="47"/>
      <c r="J40" s="47"/>
      <c r="K40" s="46"/>
      <c r="L40" s="47"/>
      <c r="N40" s="55" t="s">
        <v>87</v>
      </c>
      <c r="O40" s="55" t="s">
        <v>109</v>
      </c>
      <c r="P40" s="55">
        <v>70</v>
      </c>
      <c r="Q40" s="55" t="str">
        <f t="shared" si="0"/>
        <v>GGLPK067045</v>
      </c>
      <c r="R40" s="56">
        <v>45</v>
      </c>
      <c r="S40" s="57">
        <v>1.7</v>
      </c>
      <c r="T40" s="58">
        <v>1.1100000000000001</v>
      </c>
      <c r="U40">
        <v>0.45</v>
      </c>
      <c r="V40">
        <v>0.75</v>
      </c>
      <c r="W40">
        <v>0.94</v>
      </c>
    </row>
    <row r="41" spans="1:23" ht="15" customHeight="1">
      <c r="A41" s="42"/>
      <c r="B41" s="47"/>
      <c r="C41" s="47"/>
      <c r="D41" s="47"/>
      <c r="E41" s="47"/>
      <c r="F41" s="47"/>
      <c r="G41" s="46"/>
      <c r="H41" s="47"/>
      <c r="I41" s="47"/>
      <c r="J41" s="47"/>
      <c r="K41" s="46"/>
      <c r="L41" s="47"/>
      <c r="N41" s="55" t="s">
        <v>87</v>
      </c>
      <c r="O41" s="55" t="s">
        <v>109</v>
      </c>
      <c r="P41" s="55">
        <v>70</v>
      </c>
      <c r="Q41" s="55" t="str">
        <f t="shared" si="0"/>
        <v>GGLPK067050</v>
      </c>
      <c r="R41" s="56">
        <v>50</v>
      </c>
      <c r="S41" s="57">
        <v>1.7</v>
      </c>
      <c r="T41" s="58">
        <v>1.1100000000000001</v>
      </c>
      <c r="U41">
        <v>0.45</v>
      </c>
      <c r="V41">
        <v>0.75</v>
      </c>
      <c r="W41">
        <v>0.94</v>
      </c>
    </row>
    <row r="42" spans="1:23" ht="15" customHeight="1">
      <c r="A42" s="42"/>
      <c r="B42" s="47"/>
      <c r="C42" s="47"/>
      <c r="D42" s="47"/>
      <c r="E42" s="47"/>
      <c r="F42" s="47"/>
      <c r="G42" s="46"/>
      <c r="H42" s="47"/>
      <c r="I42" s="47"/>
      <c r="J42" s="47"/>
      <c r="K42" s="46"/>
      <c r="L42" s="47"/>
      <c r="N42" s="55" t="s">
        <v>87</v>
      </c>
      <c r="O42" s="55" t="s">
        <v>109</v>
      </c>
      <c r="P42" s="55">
        <v>70</v>
      </c>
      <c r="Q42" s="55" t="str">
        <f t="shared" si="0"/>
        <v>GGLPK067055</v>
      </c>
      <c r="R42" s="56">
        <v>55</v>
      </c>
      <c r="S42" s="57">
        <v>1.7</v>
      </c>
      <c r="T42" s="58">
        <v>1.1100000000000001</v>
      </c>
      <c r="U42">
        <v>0.45</v>
      </c>
      <c r="V42">
        <v>0.75</v>
      </c>
      <c r="W42">
        <v>0.94</v>
      </c>
    </row>
    <row r="43" spans="1:23" ht="15" customHeight="1">
      <c r="A43" s="42"/>
      <c r="B43" s="47"/>
      <c r="C43" s="47"/>
      <c r="D43" s="47"/>
      <c r="E43" s="47"/>
      <c r="F43" s="47"/>
      <c r="G43" s="46"/>
      <c r="H43" s="47"/>
      <c r="I43" s="47"/>
      <c r="J43" s="47"/>
      <c r="K43" s="46"/>
      <c r="L43" s="47"/>
      <c r="N43" s="55" t="s">
        <v>87</v>
      </c>
      <c r="O43" s="55" t="s">
        <v>109</v>
      </c>
      <c r="P43" s="55">
        <v>70</v>
      </c>
      <c r="Q43" s="55" t="str">
        <f t="shared" si="0"/>
        <v>GGLPK067060</v>
      </c>
      <c r="R43" s="56">
        <v>60</v>
      </c>
      <c r="S43" s="60">
        <v>1.7</v>
      </c>
      <c r="T43" s="58">
        <v>1.1100000000000001</v>
      </c>
      <c r="U43">
        <v>0.45</v>
      </c>
      <c r="V43">
        <v>0.75</v>
      </c>
      <c r="W43">
        <v>0.94</v>
      </c>
    </row>
    <row r="44" spans="1:23" ht="15" customHeight="1">
      <c r="A44" s="42"/>
      <c r="B44" s="47"/>
      <c r="C44" s="47"/>
      <c r="D44" s="47"/>
      <c r="E44" s="47"/>
      <c r="F44" s="47"/>
      <c r="G44" s="46"/>
      <c r="H44" s="47"/>
      <c r="I44" s="47"/>
      <c r="J44" s="47"/>
      <c r="K44" s="46"/>
      <c r="L44" s="47"/>
      <c r="N44" s="55" t="s">
        <v>87</v>
      </c>
      <c r="O44" s="55" t="s">
        <v>109</v>
      </c>
      <c r="P44" s="55">
        <v>70</v>
      </c>
      <c r="Q44" s="55" t="str">
        <f t="shared" si="0"/>
        <v>GGLPK067065</v>
      </c>
      <c r="R44" s="56">
        <v>65</v>
      </c>
      <c r="S44" s="60">
        <v>1.6</v>
      </c>
      <c r="T44" s="58">
        <v>1.1100000000000001</v>
      </c>
      <c r="U44">
        <v>0.45</v>
      </c>
      <c r="V44">
        <v>0.75</v>
      </c>
      <c r="W44">
        <v>0.94</v>
      </c>
    </row>
    <row r="45" spans="1:23" ht="15" customHeight="1">
      <c r="A45" s="42"/>
      <c r="B45" s="47"/>
      <c r="C45" s="47"/>
      <c r="D45" s="47"/>
      <c r="E45" s="47"/>
      <c r="F45" s="47"/>
      <c r="G45" s="46"/>
      <c r="H45" s="47"/>
      <c r="I45" s="47"/>
      <c r="J45" s="47"/>
      <c r="K45" s="46"/>
      <c r="L45" s="47"/>
      <c r="N45" s="55" t="s">
        <v>87</v>
      </c>
      <c r="O45" s="55" t="s">
        <v>109</v>
      </c>
      <c r="P45" s="55">
        <v>70</v>
      </c>
      <c r="Q45" s="55" t="str">
        <f t="shared" si="0"/>
        <v>GGLPK067070</v>
      </c>
      <c r="R45" s="56">
        <v>70</v>
      </c>
      <c r="S45" s="60">
        <v>1.6</v>
      </c>
      <c r="T45" s="58">
        <v>1.1100000000000001</v>
      </c>
      <c r="U45">
        <v>0.45</v>
      </c>
      <c r="V45">
        <v>0.75</v>
      </c>
      <c r="W45">
        <v>0.94</v>
      </c>
    </row>
    <row r="46" spans="1:23" ht="15" customHeight="1">
      <c r="A46" s="42"/>
      <c r="B46" s="47"/>
      <c r="C46" s="47"/>
      <c r="D46" s="47"/>
      <c r="E46" s="47"/>
      <c r="F46" s="47"/>
      <c r="G46" s="46"/>
      <c r="H46" s="47"/>
      <c r="I46" s="47"/>
      <c r="J46" s="47"/>
      <c r="K46" s="46"/>
      <c r="L46" s="47"/>
      <c r="N46" s="55" t="s">
        <v>87</v>
      </c>
      <c r="O46" s="55" t="s">
        <v>109</v>
      </c>
      <c r="P46" s="55">
        <v>70</v>
      </c>
      <c r="Q46" s="55" t="str">
        <f t="shared" si="0"/>
        <v>GGLPK067075</v>
      </c>
      <c r="R46" s="56">
        <v>75</v>
      </c>
      <c r="S46" s="60">
        <v>1.6</v>
      </c>
      <c r="T46" s="58">
        <v>1.1100000000000001</v>
      </c>
      <c r="U46">
        <v>0.45</v>
      </c>
      <c r="V46">
        <v>0.75</v>
      </c>
      <c r="W46">
        <v>0.94</v>
      </c>
    </row>
    <row r="47" spans="1:23" ht="15" customHeight="1">
      <c r="A47" s="42"/>
      <c r="B47" s="47"/>
      <c r="C47" s="47"/>
      <c r="D47" s="47"/>
      <c r="E47" s="47"/>
      <c r="F47" s="47"/>
      <c r="G47" s="46"/>
      <c r="H47" s="47"/>
      <c r="I47" s="47"/>
      <c r="J47" s="47"/>
      <c r="K47" s="46"/>
      <c r="L47" s="47"/>
      <c r="N47" s="55" t="s">
        <v>87</v>
      </c>
      <c r="O47" s="55" t="s">
        <v>109</v>
      </c>
      <c r="P47" s="55">
        <v>70</v>
      </c>
      <c r="Q47" s="55" t="str">
        <f t="shared" si="0"/>
        <v>GGLPK067080</v>
      </c>
      <c r="R47" s="56">
        <v>80</v>
      </c>
      <c r="S47" s="60">
        <v>1.6</v>
      </c>
      <c r="T47" s="58">
        <v>1.1100000000000001</v>
      </c>
      <c r="U47">
        <v>0.45</v>
      </c>
      <c r="V47">
        <v>0.75</v>
      </c>
      <c r="W47">
        <v>0.94</v>
      </c>
    </row>
    <row r="48" spans="1:23" ht="15" customHeight="1">
      <c r="A48" s="42"/>
      <c r="B48" s="47"/>
      <c r="C48" s="47"/>
      <c r="D48" s="47"/>
      <c r="E48" s="47"/>
      <c r="F48" s="47"/>
      <c r="G48" s="46"/>
      <c r="H48" s="47"/>
      <c r="I48" s="47"/>
      <c r="J48" s="47"/>
      <c r="K48" s="46"/>
      <c r="L48" s="47"/>
      <c r="N48" s="55" t="s">
        <v>87</v>
      </c>
      <c r="O48" s="55" t="s">
        <v>109</v>
      </c>
      <c r="P48" s="55">
        <v>70</v>
      </c>
      <c r="Q48" s="55" t="str">
        <f t="shared" si="0"/>
        <v>GGLPK067085</v>
      </c>
      <c r="R48" s="56">
        <v>85</v>
      </c>
      <c r="S48" s="60">
        <v>1.5</v>
      </c>
      <c r="T48" s="58">
        <v>1.1100000000000001</v>
      </c>
      <c r="U48">
        <v>0.45</v>
      </c>
      <c r="V48">
        <v>0.75</v>
      </c>
      <c r="W48">
        <v>0.94</v>
      </c>
    </row>
    <row r="49" spans="1:23" ht="15" customHeight="1">
      <c r="A49" s="42"/>
      <c r="B49" s="47"/>
      <c r="C49" s="47"/>
      <c r="D49" s="47"/>
      <c r="E49" s="47"/>
      <c r="F49" s="47"/>
      <c r="G49" s="46"/>
      <c r="H49" s="47"/>
      <c r="I49" s="47"/>
      <c r="J49" s="47"/>
      <c r="K49" s="46"/>
      <c r="L49" s="47"/>
      <c r="N49" s="55" t="s">
        <v>87</v>
      </c>
      <c r="O49" s="55" t="s">
        <v>109</v>
      </c>
      <c r="P49" s="55">
        <v>70</v>
      </c>
      <c r="Q49" s="55" t="str">
        <f t="shared" si="0"/>
        <v>GGLPK067090</v>
      </c>
      <c r="R49" s="56">
        <v>90</v>
      </c>
      <c r="S49" s="61">
        <v>1.4</v>
      </c>
      <c r="T49" s="58">
        <v>1.1100000000000001</v>
      </c>
      <c r="U49">
        <v>0.45</v>
      </c>
      <c r="V49">
        <v>0.75</v>
      </c>
      <c r="W49">
        <v>0.94</v>
      </c>
    </row>
    <row r="50" spans="1:23" ht="15" customHeight="1">
      <c r="A50" s="42"/>
      <c r="B50" s="47"/>
      <c r="C50" s="47"/>
      <c r="D50" s="47"/>
      <c r="E50" s="47"/>
      <c r="F50" s="47"/>
      <c r="G50" s="46"/>
      <c r="H50" s="47"/>
      <c r="I50" s="47"/>
      <c r="J50" s="47"/>
      <c r="K50" s="46"/>
      <c r="L50" s="47"/>
      <c r="N50" s="55" t="s">
        <v>113</v>
      </c>
      <c r="O50" s="55" t="s">
        <v>109</v>
      </c>
      <c r="P50" s="55">
        <v>70</v>
      </c>
      <c r="Q50" s="55" t="str">
        <f t="shared" si="0"/>
        <v>GPLPK067015</v>
      </c>
      <c r="R50" s="56">
        <v>15</v>
      </c>
      <c r="S50" s="57">
        <v>1.8</v>
      </c>
      <c r="T50" s="58">
        <v>1.1100000000000001</v>
      </c>
      <c r="U50">
        <v>0.45</v>
      </c>
      <c r="V50">
        <v>0.75</v>
      </c>
      <c r="W50">
        <v>0.94</v>
      </c>
    </row>
    <row r="51" spans="1:23" ht="15" customHeight="1">
      <c r="A51" s="42"/>
      <c r="B51" s="47"/>
      <c r="C51" s="47"/>
      <c r="D51" s="47"/>
      <c r="E51" s="47"/>
      <c r="F51" s="47"/>
      <c r="G51" s="46"/>
      <c r="H51" s="47"/>
      <c r="I51" s="47"/>
      <c r="J51" s="47"/>
      <c r="K51" s="46"/>
      <c r="L51" s="47"/>
      <c r="N51" s="55" t="s">
        <v>113</v>
      </c>
      <c r="O51" s="55" t="s">
        <v>109</v>
      </c>
      <c r="P51" s="55">
        <v>70</v>
      </c>
      <c r="Q51" s="55" t="str">
        <f t="shared" si="0"/>
        <v>GPLPK067020</v>
      </c>
      <c r="R51" s="56">
        <v>20</v>
      </c>
      <c r="S51" s="57">
        <v>1.8</v>
      </c>
      <c r="T51" s="58">
        <v>1.1100000000000001</v>
      </c>
      <c r="U51">
        <v>0.45</v>
      </c>
      <c r="V51">
        <v>0.75</v>
      </c>
      <c r="W51">
        <v>0.94</v>
      </c>
    </row>
    <row r="52" spans="1:23" ht="15" customHeight="1">
      <c r="A52" s="42"/>
      <c r="B52" s="47"/>
      <c r="C52" s="47"/>
      <c r="D52" s="47"/>
      <c r="E52" s="47"/>
      <c r="F52" s="47"/>
      <c r="G52" s="46"/>
      <c r="H52" s="47"/>
      <c r="I52" s="47"/>
      <c r="J52" s="47"/>
      <c r="K52" s="46"/>
      <c r="L52" s="47"/>
      <c r="N52" s="55" t="s">
        <v>113</v>
      </c>
      <c r="O52" s="55" t="s">
        <v>109</v>
      </c>
      <c r="P52" s="55">
        <v>70</v>
      </c>
      <c r="Q52" s="55" t="str">
        <f t="shared" si="0"/>
        <v>GPLPK067025</v>
      </c>
      <c r="R52" s="56">
        <v>25</v>
      </c>
      <c r="S52" s="57">
        <v>1.8</v>
      </c>
      <c r="T52" s="58">
        <v>1.1100000000000001</v>
      </c>
      <c r="U52">
        <v>0.45</v>
      </c>
      <c r="V52">
        <v>0.75</v>
      </c>
      <c r="W52">
        <v>0.94</v>
      </c>
    </row>
    <row r="53" spans="1:23" ht="15" customHeight="1">
      <c r="A53" s="42"/>
      <c r="B53" s="47"/>
      <c r="C53" s="47"/>
      <c r="D53" s="47"/>
      <c r="E53" s="47"/>
      <c r="F53" s="47"/>
      <c r="G53" s="46"/>
      <c r="H53" s="47"/>
      <c r="I53" s="47"/>
      <c r="J53" s="47"/>
      <c r="K53" s="46"/>
      <c r="L53" s="47"/>
      <c r="N53" s="55" t="s">
        <v>113</v>
      </c>
      <c r="O53" s="55" t="s">
        <v>109</v>
      </c>
      <c r="P53" s="55">
        <v>70</v>
      </c>
      <c r="Q53" s="55" t="str">
        <f t="shared" si="0"/>
        <v>GPLPK067030</v>
      </c>
      <c r="R53" s="56">
        <v>30</v>
      </c>
      <c r="S53" s="57">
        <v>1.8</v>
      </c>
      <c r="T53" s="58">
        <v>1.1100000000000001</v>
      </c>
      <c r="U53">
        <v>0.45</v>
      </c>
      <c r="V53">
        <v>0.75</v>
      </c>
      <c r="W53">
        <v>0.94</v>
      </c>
    </row>
    <row r="54" spans="1:23" ht="12.75" customHeight="1">
      <c r="A54" s="3"/>
      <c r="B54" s="1"/>
      <c r="C54" s="1"/>
      <c r="D54" s="1"/>
      <c r="E54" s="1"/>
      <c r="F54" s="1"/>
      <c r="G54" s="1"/>
      <c r="H54" s="1"/>
      <c r="I54" s="1"/>
      <c r="J54" s="1"/>
      <c r="K54" s="1"/>
      <c r="L54" s="1"/>
      <c r="N54" s="55" t="s">
        <v>113</v>
      </c>
      <c r="O54" s="55" t="s">
        <v>109</v>
      </c>
      <c r="P54" s="55">
        <v>70</v>
      </c>
      <c r="Q54" s="55" t="str">
        <f t="shared" si="0"/>
        <v>GPLPK067035</v>
      </c>
      <c r="R54" s="56">
        <v>35</v>
      </c>
      <c r="S54" s="57">
        <v>1.8</v>
      </c>
      <c r="T54" s="58">
        <v>1.1100000000000001</v>
      </c>
      <c r="U54">
        <v>0.45</v>
      </c>
      <c r="V54">
        <v>0.75</v>
      </c>
      <c r="W54">
        <v>0.94</v>
      </c>
    </row>
    <row r="55" spans="1:23" ht="12.75" customHeight="1">
      <c r="A55" s="3"/>
      <c r="B55" s="1"/>
      <c r="C55" s="1"/>
      <c r="D55" s="1"/>
      <c r="E55" s="1"/>
      <c r="F55" s="1"/>
      <c r="G55" s="1"/>
      <c r="H55" s="1"/>
      <c r="I55" s="1"/>
      <c r="J55" s="1"/>
      <c r="K55" s="1"/>
      <c r="L55" s="1"/>
      <c r="N55" s="55" t="s">
        <v>113</v>
      </c>
      <c r="O55" s="55" t="s">
        <v>109</v>
      </c>
      <c r="P55" s="55">
        <v>70</v>
      </c>
      <c r="Q55" s="55" t="str">
        <f t="shared" si="0"/>
        <v>GPLPK067040</v>
      </c>
      <c r="R55" s="56">
        <v>40</v>
      </c>
      <c r="S55" s="60">
        <v>1.8</v>
      </c>
      <c r="T55" s="58">
        <v>1.1100000000000001</v>
      </c>
      <c r="U55">
        <v>0.45</v>
      </c>
      <c r="V55">
        <v>0.75</v>
      </c>
      <c r="W55">
        <v>0.94</v>
      </c>
    </row>
    <row r="56" spans="1:23" ht="12.75" customHeight="1">
      <c r="A56" s="3"/>
      <c r="B56" s="1"/>
      <c r="C56" s="1"/>
      <c r="D56" s="1"/>
      <c r="E56" s="1"/>
      <c r="F56" s="1"/>
      <c r="G56" s="1"/>
      <c r="H56" s="1"/>
      <c r="I56" s="1"/>
      <c r="J56" s="1"/>
      <c r="K56" s="1"/>
      <c r="L56" s="1"/>
      <c r="N56" s="55" t="s">
        <v>113</v>
      </c>
      <c r="O56" s="55" t="s">
        <v>109</v>
      </c>
      <c r="P56" s="55">
        <v>70</v>
      </c>
      <c r="Q56" s="55" t="str">
        <f t="shared" si="0"/>
        <v>GPLPK067045</v>
      </c>
      <c r="R56" s="56">
        <v>45</v>
      </c>
      <c r="S56" s="57">
        <v>1.7</v>
      </c>
      <c r="T56" s="58">
        <v>1.1100000000000001</v>
      </c>
      <c r="U56">
        <v>0.45</v>
      </c>
      <c r="V56">
        <v>0.75</v>
      </c>
      <c r="W56">
        <v>0.94</v>
      </c>
    </row>
    <row r="57" spans="1:23" ht="12.75" customHeight="1">
      <c r="A57" s="3"/>
      <c r="B57" s="1"/>
      <c r="C57" s="1"/>
      <c r="D57" s="1"/>
      <c r="E57" s="1"/>
      <c r="F57" s="1"/>
      <c r="G57" s="1"/>
      <c r="H57" s="1"/>
      <c r="I57" s="1"/>
      <c r="J57" s="1"/>
      <c r="K57" s="1"/>
      <c r="L57" s="1"/>
      <c r="N57" s="55" t="s">
        <v>113</v>
      </c>
      <c r="O57" s="55" t="s">
        <v>109</v>
      </c>
      <c r="P57" s="55">
        <v>70</v>
      </c>
      <c r="Q57" s="55" t="str">
        <f t="shared" si="0"/>
        <v>GPLPK067050</v>
      </c>
      <c r="R57" s="56">
        <v>50</v>
      </c>
      <c r="S57" s="57">
        <v>1.7</v>
      </c>
      <c r="T57" s="58">
        <v>1.1100000000000001</v>
      </c>
      <c r="U57">
        <v>0.45</v>
      </c>
      <c r="V57">
        <v>0.75</v>
      </c>
      <c r="W57">
        <v>0.94</v>
      </c>
    </row>
    <row r="58" spans="1:23" ht="12.75" customHeight="1">
      <c r="A58" s="3"/>
      <c r="B58" s="1"/>
      <c r="C58" s="1"/>
      <c r="D58" s="1"/>
      <c r="E58" s="1"/>
      <c r="F58" s="1"/>
      <c r="G58" s="1"/>
      <c r="H58" s="1"/>
      <c r="I58" s="1"/>
      <c r="J58" s="1"/>
      <c r="K58" s="1"/>
      <c r="L58" s="1"/>
      <c r="N58" s="55" t="s">
        <v>113</v>
      </c>
      <c r="O58" s="55" t="s">
        <v>109</v>
      </c>
      <c r="P58" s="55">
        <v>70</v>
      </c>
      <c r="Q58" s="55" t="str">
        <f t="shared" si="0"/>
        <v>GPLPK067055</v>
      </c>
      <c r="R58" s="56">
        <v>55</v>
      </c>
      <c r="S58" s="57">
        <v>1.7</v>
      </c>
      <c r="T58" s="58">
        <v>1.1100000000000001</v>
      </c>
      <c r="U58">
        <v>0.45</v>
      </c>
      <c r="V58">
        <v>0.75</v>
      </c>
      <c r="W58">
        <v>0.94</v>
      </c>
    </row>
    <row r="59" spans="1:23" ht="12.75" customHeight="1">
      <c r="A59" s="3"/>
      <c r="B59" s="1"/>
      <c r="C59" s="1"/>
      <c r="D59" s="1"/>
      <c r="E59" s="1"/>
      <c r="F59" s="1"/>
      <c r="G59" s="1"/>
      <c r="H59" s="1"/>
      <c r="I59" s="1"/>
      <c r="J59" s="1"/>
      <c r="K59" s="1"/>
      <c r="L59" s="1"/>
      <c r="N59" s="55" t="s">
        <v>113</v>
      </c>
      <c r="O59" s="55" t="s">
        <v>109</v>
      </c>
      <c r="P59" s="55">
        <v>70</v>
      </c>
      <c r="Q59" s="55" t="str">
        <f t="shared" si="0"/>
        <v>GPLPK067060</v>
      </c>
      <c r="R59" s="56">
        <v>60</v>
      </c>
      <c r="S59" s="60">
        <v>1.7</v>
      </c>
      <c r="T59" s="58">
        <v>1.1100000000000001</v>
      </c>
      <c r="U59">
        <v>0.45</v>
      </c>
      <c r="V59">
        <v>0.75</v>
      </c>
      <c r="W59">
        <v>0.94</v>
      </c>
    </row>
    <row r="60" spans="1:23" ht="12.75" customHeight="1">
      <c r="A60" s="3"/>
      <c r="B60" s="1"/>
      <c r="C60" s="1"/>
      <c r="D60" s="1"/>
      <c r="E60" s="1"/>
      <c r="F60" s="1"/>
      <c r="G60" s="1"/>
      <c r="H60" s="1"/>
      <c r="I60" s="1"/>
      <c r="J60" s="1"/>
      <c r="K60" s="1"/>
      <c r="L60" s="1"/>
      <c r="N60" s="55" t="s">
        <v>113</v>
      </c>
      <c r="O60" s="55" t="s">
        <v>109</v>
      </c>
      <c r="P60" s="55">
        <v>70</v>
      </c>
      <c r="Q60" s="55" t="str">
        <f t="shared" si="0"/>
        <v>GPLPK067065</v>
      </c>
      <c r="R60" s="56">
        <v>65</v>
      </c>
      <c r="S60" s="60">
        <v>1.6</v>
      </c>
      <c r="T60" s="58">
        <v>1.1100000000000001</v>
      </c>
      <c r="U60">
        <v>0.45</v>
      </c>
      <c r="V60">
        <v>0.75</v>
      </c>
      <c r="W60">
        <v>0.94</v>
      </c>
    </row>
    <row r="61" spans="1:23" ht="12.75" customHeight="1">
      <c r="A61" s="3"/>
      <c r="B61" s="1"/>
      <c r="C61" s="1"/>
      <c r="D61" s="1"/>
      <c r="E61" s="1"/>
      <c r="F61" s="1"/>
      <c r="G61" s="1"/>
      <c r="H61" s="1"/>
      <c r="I61" s="1"/>
      <c r="J61" s="1"/>
      <c r="K61" s="1"/>
      <c r="L61" s="1"/>
      <c r="N61" s="55" t="s">
        <v>113</v>
      </c>
      <c r="O61" s="55" t="s">
        <v>109</v>
      </c>
      <c r="P61" s="55">
        <v>70</v>
      </c>
      <c r="Q61" s="55" t="str">
        <f t="shared" si="0"/>
        <v>GPLPK067070</v>
      </c>
      <c r="R61" s="56">
        <v>70</v>
      </c>
      <c r="S61" s="60">
        <v>1.6</v>
      </c>
      <c r="T61" s="58">
        <v>1.1100000000000001</v>
      </c>
      <c r="U61">
        <v>0.45</v>
      </c>
      <c r="V61">
        <v>0.75</v>
      </c>
      <c r="W61">
        <v>0.94</v>
      </c>
    </row>
    <row r="62" spans="1:23" ht="12.75" customHeight="1">
      <c r="A62" s="3"/>
      <c r="B62" s="1"/>
      <c r="C62" s="1"/>
      <c r="D62" s="1"/>
      <c r="E62" s="1"/>
      <c r="F62" s="1"/>
      <c r="G62" s="1"/>
      <c r="H62" s="1"/>
      <c r="I62" s="1"/>
      <c r="J62" s="1"/>
      <c r="K62" s="1"/>
      <c r="L62" s="1"/>
      <c r="N62" s="55" t="s">
        <v>113</v>
      </c>
      <c r="O62" s="55" t="s">
        <v>109</v>
      </c>
      <c r="P62" s="55">
        <v>70</v>
      </c>
      <c r="Q62" s="55" t="str">
        <f t="shared" si="0"/>
        <v>GPLPK067075</v>
      </c>
      <c r="R62" s="56">
        <v>75</v>
      </c>
      <c r="S62" s="60">
        <v>1.6</v>
      </c>
      <c r="T62" s="58">
        <v>1.1100000000000001</v>
      </c>
      <c r="U62">
        <v>0.45</v>
      </c>
      <c r="V62">
        <v>0.75</v>
      </c>
      <c r="W62">
        <v>0.94</v>
      </c>
    </row>
    <row r="63" spans="1:23" ht="12.75" customHeight="1">
      <c r="A63" s="3"/>
      <c r="B63" s="1"/>
      <c r="C63" s="1"/>
      <c r="D63" s="1"/>
      <c r="E63" s="1"/>
      <c r="F63" s="1"/>
      <c r="G63" s="1"/>
      <c r="H63" s="1"/>
      <c r="I63" s="1"/>
      <c r="J63" s="1"/>
      <c r="K63" s="1"/>
      <c r="L63" s="1"/>
      <c r="N63" s="55" t="s">
        <v>113</v>
      </c>
      <c r="O63" s="55" t="s">
        <v>109</v>
      </c>
      <c r="P63" s="55">
        <v>70</v>
      </c>
      <c r="Q63" s="55" t="str">
        <f t="shared" si="0"/>
        <v>GPLPK067080</v>
      </c>
      <c r="R63" s="56">
        <v>80</v>
      </c>
      <c r="S63" s="60">
        <v>1.6</v>
      </c>
      <c r="T63" s="58">
        <v>1.1100000000000001</v>
      </c>
      <c r="U63">
        <v>0.45</v>
      </c>
      <c r="V63">
        <v>0.75</v>
      </c>
      <c r="W63">
        <v>0.94</v>
      </c>
    </row>
    <row r="64" spans="1:23" ht="12.75" customHeight="1">
      <c r="A64" s="3"/>
      <c r="B64" s="1"/>
      <c r="C64" s="1"/>
      <c r="D64" s="1"/>
      <c r="E64" s="1"/>
      <c r="F64" s="1"/>
      <c r="G64" s="1"/>
      <c r="H64" s="1"/>
      <c r="I64" s="1"/>
      <c r="J64" s="1"/>
      <c r="K64" s="1"/>
      <c r="L64" s="1"/>
      <c r="N64" s="55" t="s">
        <v>113</v>
      </c>
      <c r="O64" s="55" t="s">
        <v>109</v>
      </c>
      <c r="P64" s="55">
        <v>70</v>
      </c>
      <c r="Q64" s="55" t="str">
        <f t="shared" si="0"/>
        <v>GPLPK067085</v>
      </c>
      <c r="R64" s="56">
        <v>85</v>
      </c>
      <c r="S64" s="60">
        <v>1.5</v>
      </c>
      <c r="T64" s="58">
        <v>1.1100000000000001</v>
      </c>
      <c r="U64">
        <v>0.45</v>
      </c>
      <c r="V64">
        <v>0.75</v>
      </c>
      <c r="W64">
        <v>0.94</v>
      </c>
    </row>
    <row r="65" spans="1:23" ht="12.75" customHeight="1">
      <c r="A65" s="3"/>
      <c r="B65" s="1"/>
      <c r="C65" s="1"/>
      <c r="D65" s="1"/>
      <c r="E65" s="1"/>
      <c r="F65" s="1"/>
      <c r="G65" s="1"/>
      <c r="H65" s="1"/>
      <c r="I65" s="1"/>
      <c r="J65" s="1"/>
      <c r="K65" s="1"/>
      <c r="L65" s="1"/>
      <c r="N65" s="55" t="s">
        <v>113</v>
      </c>
      <c r="O65" s="55" t="s">
        <v>109</v>
      </c>
      <c r="P65" s="55">
        <v>70</v>
      </c>
      <c r="Q65" s="55" t="str">
        <f t="shared" si="0"/>
        <v>GPLPK067090</v>
      </c>
      <c r="R65" s="56">
        <v>90</v>
      </c>
      <c r="S65" s="61">
        <v>1.4</v>
      </c>
      <c r="T65" s="58">
        <v>1.1100000000000001</v>
      </c>
      <c r="U65">
        <v>0.45</v>
      </c>
      <c r="V65">
        <v>0.75</v>
      </c>
      <c r="W65">
        <v>0.94</v>
      </c>
    </row>
    <row r="66" spans="1:23" ht="12.75" customHeight="1">
      <c r="A66" s="3"/>
      <c r="B66" s="1"/>
      <c r="C66" s="1"/>
      <c r="D66" s="1"/>
      <c r="E66" s="1"/>
      <c r="F66" s="1"/>
      <c r="G66" s="1"/>
      <c r="H66" s="1"/>
      <c r="I66" s="1"/>
      <c r="J66" s="1"/>
      <c r="K66" s="1"/>
      <c r="L66" s="1"/>
      <c r="N66" s="55" t="s">
        <v>87</v>
      </c>
      <c r="O66" s="55" t="s">
        <v>110</v>
      </c>
      <c r="P66" s="55">
        <v>70</v>
      </c>
      <c r="Q66" s="55" t="str">
        <f t="shared" si="0"/>
        <v>GGLSK067015</v>
      </c>
      <c r="R66" s="59">
        <v>15</v>
      </c>
      <c r="S66" s="57">
        <v>1.8</v>
      </c>
      <c r="T66" s="58">
        <v>1.34</v>
      </c>
      <c r="U66">
        <v>0.45</v>
      </c>
      <c r="V66">
        <v>0.94</v>
      </c>
      <c r="W66">
        <v>1.1599999999999999</v>
      </c>
    </row>
    <row r="67" spans="1:23" ht="12.75" customHeight="1">
      <c r="A67" s="3"/>
      <c r="B67" s="1"/>
      <c r="C67" s="1"/>
      <c r="D67" s="1"/>
      <c r="E67" s="1"/>
      <c r="F67" s="1"/>
      <c r="G67" s="1"/>
      <c r="H67" s="1"/>
      <c r="I67" s="1"/>
      <c r="J67" s="1"/>
      <c r="K67" s="1"/>
      <c r="L67" s="1"/>
      <c r="N67" s="55" t="s">
        <v>87</v>
      </c>
      <c r="O67" s="55" t="s">
        <v>110</v>
      </c>
      <c r="P67" s="55">
        <v>70</v>
      </c>
      <c r="Q67" s="55" t="str">
        <f t="shared" ref="Q67:Q97" si="2">_xlfn.CONCAT(N67,O67,P67,R67)</f>
        <v>GGLSK067020</v>
      </c>
      <c r="R67" s="59">
        <v>20</v>
      </c>
      <c r="S67" s="57">
        <v>1.8</v>
      </c>
      <c r="T67" s="58">
        <v>1.34</v>
      </c>
      <c r="U67">
        <v>0.45</v>
      </c>
      <c r="V67">
        <v>0.94</v>
      </c>
      <c r="W67">
        <v>1.1599999999999999</v>
      </c>
    </row>
    <row r="68" spans="1:23" ht="12.75" customHeight="1">
      <c r="A68" s="3"/>
      <c r="B68" s="1"/>
      <c r="C68" s="1"/>
      <c r="D68" s="1"/>
      <c r="E68" s="1"/>
      <c r="F68" s="1"/>
      <c r="G68" s="1"/>
      <c r="H68" s="1"/>
      <c r="I68" s="1"/>
      <c r="J68" s="1"/>
      <c r="K68" s="1"/>
      <c r="L68" s="1"/>
      <c r="N68" s="55" t="s">
        <v>87</v>
      </c>
      <c r="O68" s="55" t="s">
        <v>110</v>
      </c>
      <c r="P68" s="55">
        <v>70</v>
      </c>
      <c r="Q68" s="55" t="str">
        <f t="shared" si="2"/>
        <v>GGLSK067025</v>
      </c>
      <c r="R68" s="59">
        <v>25</v>
      </c>
      <c r="S68" s="57">
        <v>1.8</v>
      </c>
      <c r="T68" s="58">
        <v>1.34</v>
      </c>
      <c r="U68">
        <v>0.45</v>
      </c>
      <c r="V68">
        <v>0.94</v>
      </c>
      <c r="W68">
        <v>1.1599999999999999</v>
      </c>
    </row>
    <row r="69" spans="1:23" ht="12.75" customHeight="1">
      <c r="A69" s="3"/>
      <c r="B69" s="1"/>
      <c r="C69" s="1"/>
      <c r="D69" s="1"/>
      <c r="E69" s="1"/>
      <c r="F69" s="1"/>
      <c r="G69" s="1"/>
      <c r="H69" s="1"/>
      <c r="I69" s="1"/>
      <c r="J69" s="1"/>
      <c r="K69" s="1"/>
      <c r="L69" s="1"/>
      <c r="N69" s="55" t="s">
        <v>87</v>
      </c>
      <c r="O69" s="55" t="s">
        <v>110</v>
      </c>
      <c r="P69" s="55">
        <v>70</v>
      </c>
      <c r="Q69" s="55" t="str">
        <f t="shared" si="2"/>
        <v>GGLSK067030</v>
      </c>
      <c r="R69" s="59">
        <v>30</v>
      </c>
      <c r="S69" s="60">
        <v>1.7</v>
      </c>
      <c r="T69" s="58">
        <v>1.34</v>
      </c>
      <c r="U69">
        <v>0.45</v>
      </c>
      <c r="V69">
        <v>0.94</v>
      </c>
      <c r="W69">
        <v>1.1599999999999999</v>
      </c>
    </row>
    <row r="70" spans="1:23" ht="12.75" customHeight="1">
      <c r="A70" s="3"/>
      <c r="B70" s="1"/>
      <c r="C70" s="1"/>
      <c r="D70" s="1"/>
      <c r="E70" s="1"/>
      <c r="F70" s="1"/>
      <c r="G70" s="1"/>
      <c r="H70" s="1"/>
      <c r="I70" s="1"/>
      <c r="J70" s="1"/>
      <c r="K70" s="1"/>
      <c r="L70" s="1"/>
      <c r="N70" s="55" t="s">
        <v>87</v>
      </c>
      <c r="O70" s="55" t="s">
        <v>110</v>
      </c>
      <c r="P70" s="55">
        <v>70</v>
      </c>
      <c r="Q70" s="55" t="str">
        <f t="shared" si="2"/>
        <v>GGLSK067035</v>
      </c>
      <c r="R70" s="56">
        <v>35</v>
      </c>
      <c r="S70" s="57">
        <v>1.7</v>
      </c>
      <c r="T70" s="58">
        <v>1.34</v>
      </c>
      <c r="U70">
        <v>0.45</v>
      </c>
      <c r="V70">
        <v>0.94</v>
      </c>
      <c r="W70">
        <v>1.1599999999999999</v>
      </c>
    </row>
    <row r="71" spans="1:23" ht="12.75" customHeight="1">
      <c r="A71" s="3"/>
      <c r="B71" s="1"/>
      <c r="C71" s="1"/>
      <c r="D71" s="1"/>
      <c r="E71" s="1"/>
      <c r="F71" s="1"/>
      <c r="G71" s="1"/>
      <c r="H71" s="1"/>
      <c r="I71" s="1"/>
      <c r="J71" s="1"/>
      <c r="K71" s="1"/>
      <c r="L71" s="1"/>
      <c r="N71" s="55" t="s">
        <v>87</v>
      </c>
      <c r="O71" s="55" t="s">
        <v>110</v>
      </c>
      <c r="P71" s="55">
        <v>70</v>
      </c>
      <c r="Q71" s="55" t="str">
        <f t="shared" si="2"/>
        <v>GGLSK067040</v>
      </c>
      <c r="R71" s="56">
        <v>40</v>
      </c>
      <c r="S71" s="57">
        <v>1.7</v>
      </c>
      <c r="T71" s="58">
        <v>1.34</v>
      </c>
      <c r="U71">
        <v>0.45</v>
      </c>
      <c r="V71">
        <v>0.94</v>
      </c>
      <c r="W71">
        <v>1.1599999999999999</v>
      </c>
    </row>
    <row r="72" spans="1:23" ht="12.75" customHeight="1">
      <c r="A72" s="3"/>
      <c r="B72" s="1"/>
      <c r="C72" s="1"/>
      <c r="D72" s="1"/>
      <c r="E72" s="1"/>
      <c r="F72" s="1"/>
      <c r="G72" s="1"/>
      <c r="H72" s="1"/>
      <c r="I72" s="1"/>
      <c r="J72" s="1"/>
      <c r="K72" s="1"/>
      <c r="L72" s="1"/>
      <c r="N72" s="55" t="s">
        <v>87</v>
      </c>
      <c r="O72" s="55" t="s">
        <v>110</v>
      </c>
      <c r="P72" s="55">
        <v>70</v>
      </c>
      <c r="Q72" s="55" t="str">
        <f t="shared" si="2"/>
        <v>GGLSK067045</v>
      </c>
      <c r="R72" s="56">
        <v>45</v>
      </c>
      <c r="S72" s="57">
        <v>1.7</v>
      </c>
      <c r="T72" s="58">
        <v>1.34</v>
      </c>
      <c r="U72">
        <v>0.45</v>
      </c>
      <c r="V72">
        <v>0.94</v>
      </c>
      <c r="W72">
        <v>1.1599999999999999</v>
      </c>
    </row>
    <row r="73" spans="1:23" ht="12.75" customHeight="1">
      <c r="A73" s="3"/>
      <c r="B73" s="1"/>
      <c r="C73" s="1"/>
      <c r="D73" s="1"/>
      <c r="E73" s="1"/>
      <c r="F73" s="1"/>
      <c r="G73" s="1"/>
      <c r="H73" s="1"/>
      <c r="I73" s="1"/>
      <c r="J73" s="1"/>
      <c r="K73" s="1"/>
      <c r="L73" s="1"/>
      <c r="N73" s="55" t="s">
        <v>87</v>
      </c>
      <c r="O73" s="55" t="s">
        <v>110</v>
      </c>
      <c r="P73" s="55">
        <v>70</v>
      </c>
      <c r="Q73" s="55" t="str">
        <f t="shared" si="2"/>
        <v>GGLSK067050</v>
      </c>
      <c r="R73" s="56">
        <v>50</v>
      </c>
      <c r="S73" s="57">
        <v>1.7</v>
      </c>
      <c r="T73" s="58">
        <v>1.34</v>
      </c>
      <c r="U73">
        <v>0.45</v>
      </c>
      <c r="V73">
        <v>0.94</v>
      </c>
      <c r="W73">
        <v>1.1599999999999999</v>
      </c>
    </row>
    <row r="74" spans="1:23" ht="12.75" customHeight="1">
      <c r="A74" s="3"/>
      <c r="B74" s="1"/>
      <c r="C74" s="1"/>
      <c r="D74" s="1"/>
      <c r="E74" s="1"/>
      <c r="F74" s="1"/>
      <c r="G74" s="1"/>
      <c r="H74" s="1"/>
      <c r="I74" s="1"/>
      <c r="J74" s="1"/>
      <c r="K74" s="1"/>
      <c r="L74" s="1"/>
      <c r="N74" s="55" t="s">
        <v>87</v>
      </c>
      <c r="O74" s="55" t="s">
        <v>110</v>
      </c>
      <c r="P74" s="55">
        <v>70</v>
      </c>
      <c r="Q74" s="55" t="str">
        <f t="shared" si="2"/>
        <v>GGLSK067055</v>
      </c>
      <c r="R74" s="56">
        <v>55</v>
      </c>
      <c r="S74" s="57">
        <v>1.7</v>
      </c>
      <c r="T74" s="58">
        <v>1.34</v>
      </c>
      <c r="U74">
        <v>0.45</v>
      </c>
      <c r="V74">
        <v>0.94</v>
      </c>
      <c r="W74">
        <v>1.1599999999999999</v>
      </c>
    </row>
    <row r="75" spans="1:23" ht="12.75" customHeight="1">
      <c r="A75" s="3"/>
      <c r="B75" s="1"/>
      <c r="C75" s="1"/>
      <c r="D75" s="1"/>
      <c r="E75" s="1"/>
      <c r="F75" s="1"/>
      <c r="G75" s="1"/>
      <c r="H75" s="1"/>
      <c r="I75" s="1"/>
      <c r="J75" s="1"/>
      <c r="K75" s="1"/>
      <c r="L75" s="1"/>
      <c r="N75" s="55" t="s">
        <v>87</v>
      </c>
      <c r="O75" s="55" t="s">
        <v>110</v>
      </c>
      <c r="P75" s="55">
        <v>70</v>
      </c>
      <c r="Q75" s="55" t="str">
        <f t="shared" si="2"/>
        <v>GGLSK067060</v>
      </c>
      <c r="R75" s="56">
        <v>60</v>
      </c>
      <c r="S75" s="60">
        <v>1.7</v>
      </c>
      <c r="T75" s="58">
        <v>1.34</v>
      </c>
      <c r="U75">
        <v>0.45</v>
      </c>
      <c r="V75">
        <v>0.94</v>
      </c>
      <c r="W75">
        <v>1.1599999999999999</v>
      </c>
    </row>
    <row r="76" spans="1:23" ht="12.75" customHeight="1">
      <c r="A76" s="3"/>
      <c r="B76" s="1"/>
      <c r="C76" s="1"/>
      <c r="D76" s="1"/>
      <c r="E76" s="1"/>
      <c r="F76" s="1"/>
      <c r="G76" s="1"/>
      <c r="H76" s="1"/>
      <c r="I76" s="1"/>
      <c r="J76" s="1"/>
      <c r="K76" s="1"/>
      <c r="L76" s="1"/>
      <c r="N76" s="55" t="s">
        <v>87</v>
      </c>
      <c r="O76" s="55" t="s">
        <v>110</v>
      </c>
      <c r="P76" s="55">
        <v>70</v>
      </c>
      <c r="Q76" s="55" t="str">
        <f t="shared" si="2"/>
        <v>GGLSK067065</v>
      </c>
      <c r="R76" s="56">
        <v>65</v>
      </c>
      <c r="S76" s="57">
        <v>1.6</v>
      </c>
      <c r="T76" s="58">
        <v>1.34</v>
      </c>
      <c r="U76">
        <v>0.45</v>
      </c>
      <c r="V76">
        <v>0.94</v>
      </c>
      <c r="W76">
        <v>1.1599999999999999</v>
      </c>
    </row>
    <row r="77" spans="1:23" ht="12.75" customHeight="1">
      <c r="A77" s="3"/>
      <c r="B77" s="1"/>
      <c r="C77" s="1"/>
      <c r="D77" s="1"/>
      <c r="E77" s="1"/>
      <c r="F77" s="1"/>
      <c r="G77" s="1"/>
      <c r="H77" s="1"/>
      <c r="I77" s="1"/>
      <c r="J77" s="1"/>
      <c r="K77" s="1"/>
      <c r="L77" s="1"/>
      <c r="N77" s="55" t="s">
        <v>87</v>
      </c>
      <c r="O77" s="55" t="s">
        <v>110</v>
      </c>
      <c r="P77" s="55">
        <v>70</v>
      </c>
      <c r="Q77" s="55" t="str">
        <f t="shared" si="2"/>
        <v>GGLSK067070</v>
      </c>
      <c r="R77" s="56">
        <v>70</v>
      </c>
      <c r="S77" s="60">
        <v>1.6</v>
      </c>
      <c r="T77" s="58">
        <v>1.34</v>
      </c>
      <c r="U77">
        <v>0.45</v>
      </c>
      <c r="V77">
        <v>0.94</v>
      </c>
      <c r="W77">
        <v>1.1599999999999999</v>
      </c>
    </row>
    <row r="78" spans="1:23" ht="12.75" customHeight="1">
      <c r="A78" s="3"/>
      <c r="B78" s="1"/>
      <c r="C78" s="1"/>
      <c r="D78" s="1"/>
      <c r="E78" s="1"/>
      <c r="F78" s="1"/>
      <c r="G78" s="1"/>
      <c r="H78" s="1"/>
      <c r="I78" s="1"/>
      <c r="J78" s="1"/>
      <c r="K78" s="1"/>
      <c r="L78" s="1"/>
      <c r="N78" s="55" t="s">
        <v>87</v>
      </c>
      <c r="O78" s="55" t="s">
        <v>110</v>
      </c>
      <c r="P78" s="55">
        <v>70</v>
      </c>
      <c r="Q78" s="55" t="str">
        <f t="shared" si="2"/>
        <v>GGLSK067075</v>
      </c>
      <c r="R78" s="56">
        <v>75</v>
      </c>
      <c r="S78" s="60">
        <v>1.6</v>
      </c>
      <c r="T78" s="58">
        <v>1.34</v>
      </c>
      <c r="U78">
        <v>0.45</v>
      </c>
      <c r="V78">
        <v>0.94</v>
      </c>
      <c r="W78">
        <v>1.1599999999999999</v>
      </c>
    </row>
    <row r="79" spans="1:23" ht="12.75" customHeight="1">
      <c r="A79" s="3"/>
      <c r="B79" s="1"/>
      <c r="C79" s="1"/>
      <c r="D79" s="1"/>
      <c r="E79" s="1"/>
      <c r="F79" s="1"/>
      <c r="G79" s="1"/>
      <c r="H79" s="1"/>
      <c r="I79" s="1"/>
      <c r="J79" s="1"/>
      <c r="K79" s="1"/>
      <c r="L79" s="1"/>
      <c r="N79" s="55" t="s">
        <v>87</v>
      </c>
      <c r="O79" s="55" t="s">
        <v>110</v>
      </c>
      <c r="P79" s="55">
        <v>70</v>
      </c>
      <c r="Q79" s="55" t="str">
        <f t="shared" si="2"/>
        <v>GGLSK067080</v>
      </c>
      <c r="R79" s="56">
        <v>80</v>
      </c>
      <c r="S79" s="60">
        <v>1.5</v>
      </c>
      <c r="T79" s="58">
        <v>1.34</v>
      </c>
      <c r="U79">
        <v>0.45</v>
      </c>
      <c r="V79">
        <v>0.94</v>
      </c>
      <c r="W79">
        <v>1.1599999999999999</v>
      </c>
    </row>
    <row r="80" spans="1:23" ht="12.75" customHeight="1">
      <c r="A80" s="3"/>
      <c r="B80" s="1"/>
      <c r="C80" s="1"/>
      <c r="D80" s="1"/>
      <c r="E80" s="1"/>
      <c r="F80" s="1"/>
      <c r="G80" s="1"/>
      <c r="H80" s="1"/>
      <c r="I80" s="1"/>
      <c r="J80" s="1"/>
      <c r="K80" s="1"/>
      <c r="L80" s="1"/>
      <c r="N80" s="55" t="s">
        <v>87</v>
      </c>
      <c r="O80" s="55" t="s">
        <v>110</v>
      </c>
      <c r="P80" s="55">
        <v>70</v>
      </c>
      <c r="Q80" s="55" t="str">
        <f t="shared" si="2"/>
        <v>GGLSK067085</v>
      </c>
      <c r="R80" s="56">
        <v>85</v>
      </c>
      <c r="S80" s="60">
        <v>1.5</v>
      </c>
      <c r="T80" s="58">
        <v>1.34</v>
      </c>
      <c r="U80">
        <v>0.45</v>
      </c>
      <c r="V80">
        <v>0.94</v>
      </c>
      <c r="W80">
        <v>1.1599999999999999</v>
      </c>
    </row>
    <row r="81" spans="1:23" ht="12.75" customHeight="1">
      <c r="A81" s="3"/>
      <c r="B81" s="1"/>
      <c r="C81" s="1"/>
      <c r="D81" s="1"/>
      <c r="E81" s="1"/>
      <c r="F81" s="1"/>
      <c r="G81" s="1"/>
      <c r="H81" s="1"/>
      <c r="I81" s="1"/>
      <c r="J81" s="1"/>
      <c r="K81" s="1"/>
      <c r="L81" s="1"/>
      <c r="N81" s="55" t="s">
        <v>87</v>
      </c>
      <c r="O81" s="55" t="s">
        <v>110</v>
      </c>
      <c r="P81" s="55">
        <v>70</v>
      </c>
      <c r="Q81" s="55" t="str">
        <f t="shared" si="2"/>
        <v>GGLSK067090</v>
      </c>
      <c r="R81" s="56">
        <v>90</v>
      </c>
      <c r="S81" s="57">
        <v>1.4</v>
      </c>
      <c r="T81" s="58">
        <v>1.34</v>
      </c>
      <c r="U81">
        <v>0.45</v>
      </c>
      <c r="V81">
        <v>0.94</v>
      </c>
      <c r="W81">
        <v>1.1599999999999999</v>
      </c>
    </row>
    <row r="82" spans="1:23" ht="12.75" customHeight="1">
      <c r="A82" s="3"/>
      <c r="B82" s="1"/>
      <c r="C82" s="1"/>
      <c r="D82" s="1"/>
      <c r="E82" s="1"/>
      <c r="F82" s="1"/>
      <c r="G82" s="1"/>
      <c r="H82" s="1"/>
      <c r="I82" s="1"/>
      <c r="J82" s="1"/>
      <c r="K82" s="1"/>
      <c r="L82" s="1"/>
      <c r="N82" s="55" t="s">
        <v>113</v>
      </c>
      <c r="O82" s="55" t="s">
        <v>110</v>
      </c>
      <c r="P82" s="55">
        <v>70</v>
      </c>
      <c r="Q82" s="55" t="str">
        <f t="shared" si="2"/>
        <v>GPLSK067015</v>
      </c>
      <c r="R82" s="59">
        <v>15</v>
      </c>
      <c r="S82" s="57">
        <v>1.8</v>
      </c>
      <c r="T82" s="58">
        <v>1.34</v>
      </c>
      <c r="U82">
        <v>0.45</v>
      </c>
      <c r="V82">
        <v>0.94</v>
      </c>
      <c r="W82">
        <v>1.1599999999999999</v>
      </c>
    </row>
    <row r="83" spans="1:23" ht="12.75" customHeight="1">
      <c r="A83" s="3"/>
      <c r="B83" s="1"/>
      <c r="C83" s="1"/>
      <c r="D83" s="1"/>
      <c r="E83" s="1"/>
      <c r="F83" s="1"/>
      <c r="G83" s="1"/>
      <c r="H83" s="1"/>
      <c r="I83" s="1"/>
      <c r="J83" s="1"/>
      <c r="K83" s="1"/>
      <c r="L83" s="1"/>
      <c r="N83" s="55" t="s">
        <v>113</v>
      </c>
      <c r="O83" s="55" t="s">
        <v>110</v>
      </c>
      <c r="P83" s="55">
        <v>70</v>
      </c>
      <c r="Q83" s="55" t="str">
        <f t="shared" si="2"/>
        <v>GPLSK067020</v>
      </c>
      <c r="R83" s="59">
        <v>20</v>
      </c>
      <c r="S83" s="57">
        <v>1.8</v>
      </c>
      <c r="T83" s="58">
        <v>1.34</v>
      </c>
      <c r="U83">
        <v>0.45</v>
      </c>
      <c r="V83">
        <v>0.94</v>
      </c>
      <c r="W83">
        <v>1.1599999999999999</v>
      </c>
    </row>
    <row r="84" spans="1:23" ht="12.75" customHeight="1">
      <c r="A84" s="3"/>
      <c r="B84" s="1"/>
      <c r="C84" s="1"/>
      <c r="D84" s="1"/>
      <c r="E84" s="1"/>
      <c r="F84" s="1"/>
      <c r="G84" s="1"/>
      <c r="H84" s="1"/>
      <c r="I84" s="1"/>
      <c r="J84" s="1"/>
      <c r="K84" s="1"/>
      <c r="L84" s="1"/>
      <c r="N84" s="55" t="s">
        <v>113</v>
      </c>
      <c r="O84" s="55" t="s">
        <v>110</v>
      </c>
      <c r="P84" s="55">
        <v>70</v>
      </c>
      <c r="Q84" s="55" t="str">
        <f t="shared" si="2"/>
        <v>GPLSK067025</v>
      </c>
      <c r="R84" s="59">
        <v>25</v>
      </c>
      <c r="S84" s="57">
        <v>1.8</v>
      </c>
      <c r="T84" s="58">
        <v>1.34</v>
      </c>
      <c r="U84">
        <v>0.45</v>
      </c>
      <c r="V84">
        <v>0.94</v>
      </c>
      <c r="W84">
        <v>1.1599999999999999</v>
      </c>
    </row>
    <row r="85" spans="1:23" ht="12.75" customHeight="1">
      <c r="A85" s="3"/>
      <c r="B85" s="1"/>
      <c r="C85" s="1"/>
      <c r="D85" s="1"/>
      <c r="E85" s="1"/>
      <c r="F85" s="1"/>
      <c r="G85" s="1"/>
      <c r="H85" s="1"/>
      <c r="I85" s="1"/>
      <c r="J85" s="1"/>
      <c r="K85" s="1"/>
      <c r="L85" s="1"/>
      <c r="N85" s="55" t="s">
        <v>113</v>
      </c>
      <c r="O85" s="55" t="s">
        <v>110</v>
      </c>
      <c r="P85" s="55">
        <v>70</v>
      </c>
      <c r="Q85" s="55" t="str">
        <f t="shared" si="2"/>
        <v>GPLSK067030</v>
      </c>
      <c r="R85" s="59">
        <v>30</v>
      </c>
      <c r="S85" s="60">
        <v>1.7</v>
      </c>
      <c r="T85" s="58">
        <v>1.34</v>
      </c>
      <c r="U85">
        <v>0.45</v>
      </c>
      <c r="V85">
        <v>0.94</v>
      </c>
      <c r="W85">
        <v>1.1599999999999999</v>
      </c>
    </row>
    <row r="86" spans="1:23" ht="12.75" customHeight="1">
      <c r="A86" s="3"/>
      <c r="B86" s="1"/>
      <c r="C86" s="1"/>
      <c r="D86" s="1"/>
      <c r="E86" s="1"/>
      <c r="F86" s="1"/>
      <c r="G86" s="1"/>
      <c r="H86" s="1"/>
      <c r="I86" s="1"/>
      <c r="J86" s="1"/>
      <c r="K86" s="1"/>
      <c r="L86" s="1"/>
      <c r="N86" s="55" t="s">
        <v>113</v>
      </c>
      <c r="O86" s="55" t="s">
        <v>110</v>
      </c>
      <c r="P86" s="55">
        <v>70</v>
      </c>
      <c r="Q86" s="55" t="str">
        <f t="shared" si="2"/>
        <v>GPLSK067035</v>
      </c>
      <c r="R86" s="56">
        <v>35</v>
      </c>
      <c r="S86" s="57">
        <v>1.7</v>
      </c>
      <c r="T86" s="58">
        <v>1.34</v>
      </c>
      <c r="U86">
        <v>0.45</v>
      </c>
      <c r="V86">
        <v>0.94</v>
      </c>
      <c r="W86">
        <v>1.1599999999999999</v>
      </c>
    </row>
    <row r="87" spans="1:23" ht="12.75" customHeight="1">
      <c r="A87" s="3"/>
      <c r="B87" s="1"/>
      <c r="C87" s="1"/>
      <c r="D87" s="1"/>
      <c r="E87" s="1"/>
      <c r="F87" s="1"/>
      <c r="G87" s="1"/>
      <c r="H87" s="1"/>
      <c r="I87" s="1"/>
      <c r="J87" s="1"/>
      <c r="K87" s="1"/>
      <c r="L87" s="1"/>
      <c r="N87" s="55" t="s">
        <v>113</v>
      </c>
      <c r="O87" s="55" t="s">
        <v>110</v>
      </c>
      <c r="P87" s="55">
        <v>70</v>
      </c>
      <c r="Q87" s="55" t="str">
        <f t="shared" si="2"/>
        <v>GPLSK067040</v>
      </c>
      <c r="R87" s="56">
        <v>40</v>
      </c>
      <c r="S87" s="57">
        <v>1.7</v>
      </c>
      <c r="T87" s="58">
        <v>1.34</v>
      </c>
      <c r="U87">
        <v>0.45</v>
      </c>
      <c r="V87">
        <v>0.94</v>
      </c>
      <c r="W87">
        <v>1.1599999999999999</v>
      </c>
    </row>
    <row r="88" spans="1:23" ht="12.75" customHeight="1">
      <c r="A88" s="3"/>
      <c r="B88" s="1"/>
      <c r="C88" s="1"/>
      <c r="D88" s="1"/>
      <c r="E88" s="1"/>
      <c r="F88" s="1"/>
      <c r="G88" s="1"/>
      <c r="H88" s="1"/>
      <c r="I88" s="1"/>
      <c r="J88" s="1"/>
      <c r="K88" s="1"/>
      <c r="L88" s="1"/>
      <c r="N88" s="55" t="s">
        <v>113</v>
      </c>
      <c r="O88" s="55" t="s">
        <v>110</v>
      </c>
      <c r="P88" s="55">
        <v>70</v>
      </c>
      <c r="Q88" s="55" t="str">
        <f t="shared" si="2"/>
        <v>GPLSK067045</v>
      </c>
      <c r="R88" s="56">
        <v>45</v>
      </c>
      <c r="S88" s="57">
        <v>1.7</v>
      </c>
      <c r="T88" s="58">
        <v>1.34</v>
      </c>
      <c r="U88">
        <v>0.45</v>
      </c>
      <c r="V88">
        <v>0.94</v>
      </c>
      <c r="W88">
        <v>1.1599999999999999</v>
      </c>
    </row>
    <row r="89" spans="1:23" ht="12.75" customHeight="1">
      <c r="A89" s="3"/>
      <c r="B89" s="1"/>
      <c r="C89" s="1"/>
      <c r="D89" s="1"/>
      <c r="E89" s="1"/>
      <c r="F89" s="1"/>
      <c r="G89" s="1"/>
      <c r="H89" s="1"/>
      <c r="I89" s="1"/>
      <c r="J89" s="1"/>
      <c r="K89" s="1"/>
      <c r="L89" s="1"/>
      <c r="N89" s="55" t="s">
        <v>113</v>
      </c>
      <c r="O89" s="55" t="s">
        <v>110</v>
      </c>
      <c r="P89" s="55">
        <v>70</v>
      </c>
      <c r="Q89" s="55" t="str">
        <f t="shared" si="2"/>
        <v>GPLSK067050</v>
      </c>
      <c r="R89" s="56">
        <v>50</v>
      </c>
      <c r="S89" s="57">
        <v>1.7</v>
      </c>
      <c r="T89" s="58">
        <v>1.34</v>
      </c>
      <c r="U89">
        <v>0.45</v>
      </c>
      <c r="V89">
        <v>0.94</v>
      </c>
      <c r="W89">
        <v>1.1599999999999999</v>
      </c>
    </row>
    <row r="90" spans="1:23" ht="12.75" customHeight="1">
      <c r="A90" s="3"/>
      <c r="B90" s="1"/>
      <c r="C90" s="1"/>
      <c r="D90" s="1"/>
      <c r="E90" s="1"/>
      <c r="F90" s="1"/>
      <c r="G90" s="1"/>
      <c r="H90" s="1"/>
      <c r="I90" s="1"/>
      <c r="J90" s="1"/>
      <c r="K90" s="1"/>
      <c r="L90" s="1"/>
      <c r="N90" s="55" t="s">
        <v>113</v>
      </c>
      <c r="O90" s="55" t="s">
        <v>110</v>
      </c>
      <c r="P90" s="55">
        <v>70</v>
      </c>
      <c r="Q90" s="55" t="str">
        <f t="shared" si="2"/>
        <v>GPLSK067055</v>
      </c>
      <c r="R90" s="56">
        <v>55</v>
      </c>
      <c r="S90" s="57">
        <v>1.7</v>
      </c>
      <c r="T90" s="58">
        <v>1.34</v>
      </c>
      <c r="U90">
        <v>0.45</v>
      </c>
      <c r="V90">
        <v>0.94</v>
      </c>
      <c r="W90">
        <v>1.1599999999999999</v>
      </c>
    </row>
    <row r="91" spans="1:23" ht="12.75" customHeight="1">
      <c r="A91" s="3"/>
      <c r="B91" s="1"/>
      <c r="C91" s="1"/>
      <c r="D91" s="1"/>
      <c r="E91" s="1"/>
      <c r="F91" s="1"/>
      <c r="G91" s="1"/>
      <c r="H91" s="1"/>
      <c r="I91" s="1"/>
      <c r="J91" s="1"/>
      <c r="K91" s="1"/>
      <c r="L91" s="1"/>
      <c r="N91" s="55" t="s">
        <v>113</v>
      </c>
      <c r="O91" s="55" t="s">
        <v>110</v>
      </c>
      <c r="P91" s="55">
        <v>70</v>
      </c>
      <c r="Q91" s="55" t="str">
        <f t="shared" si="2"/>
        <v>GPLSK067060</v>
      </c>
      <c r="R91" s="56">
        <v>60</v>
      </c>
      <c r="S91" s="60">
        <v>1.7</v>
      </c>
      <c r="T91" s="58">
        <v>1.34</v>
      </c>
      <c r="U91">
        <v>0.45</v>
      </c>
      <c r="V91">
        <v>0.94</v>
      </c>
      <c r="W91">
        <v>1.1599999999999999</v>
      </c>
    </row>
    <row r="92" spans="1:23" ht="12.75" customHeight="1">
      <c r="A92" s="3"/>
      <c r="B92" s="1"/>
      <c r="C92" s="1"/>
      <c r="D92" s="1"/>
      <c r="E92" s="1"/>
      <c r="F92" s="1"/>
      <c r="G92" s="1"/>
      <c r="H92" s="1"/>
      <c r="I92" s="1"/>
      <c r="J92" s="1"/>
      <c r="K92" s="1"/>
      <c r="L92" s="1"/>
      <c r="N92" s="55" t="s">
        <v>113</v>
      </c>
      <c r="O92" s="55" t="s">
        <v>110</v>
      </c>
      <c r="P92" s="55">
        <v>70</v>
      </c>
      <c r="Q92" s="55" t="str">
        <f t="shared" si="2"/>
        <v>GPLSK067065</v>
      </c>
      <c r="R92" s="56">
        <v>65</v>
      </c>
      <c r="S92" s="57">
        <v>1.6</v>
      </c>
      <c r="T92" s="58">
        <v>1.34</v>
      </c>
      <c r="U92">
        <v>0.45</v>
      </c>
      <c r="V92">
        <v>0.94</v>
      </c>
      <c r="W92">
        <v>1.1599999999999999</v>
      </c>
    </row>
    <row r="93" spans="1:23" ht="12.75" customHeight="1">
      <c r="A93" s="3"/>
      <c r="B93" s="1"/>
      <c r="C93" s="1"/>
      <c r="D93" s="1"/>
      <c r="E93" s="1"/>
      <c r="F93" s="1"/>
      <c r="G93" s="1"/>
      <c r="H93" s="1"/>
      <c r="I93" s="1"/>
      <c r="J93" s="1"/>
      <c r="K93" s="1"/>
      <c r="L93" s="1"/>
      <c r="N93" s="55" t="s">
        <v>113</v>
      </c>
      <c r="O93" s="55" t="s">
        <v>110</v>
      </c>
      <c r="P93" s="55">
        <v>70</v>
      </c>
      <c r="Q93" s="55" t="str">
        <f t="shared" si="2"/>
        <v>GPLSK067070</v>
      </c>
      <c r="R93" s="56">
        <v>70</v>
      </c>
      <c r="S93" s="60">
        <v>1.6</v>
      </c>
      <c r="T93" s="58">
        <v>1.34</v>
      </c>
      <c r="U93">
        <v>0.45</v>
      </c>
      <c r="V93">
        <v>0.94</v>
      </c>
      <c r="W93">
        <v>1.1599999999999999</v>
      </c>
    </row>
    <row r="94" spans="1:23" ht="12.75" customHeight="1">
      <c r="A94" s="3"/>
      <c r="B94" s="1"/>
      <c r="C94" s="1"/>
      <c r="D94" s="1"/>
      <c r="E94" s="1"/>
      <c r="F94" s="1"/>
      <c r="G94" s="1"/>
      <c r="H94" s="1"/>
      <c r="I94" s="1"/>
      <c r="J94" s="1"/>
      <c r="K94" s="1"/>
      <c r="L94" s="1"/>
      <c r="N94" s="55" t="s">
        <v>113</v>
      </c>
      <c r="O94" s="55" t="s">
        <v>110</v>
      </c>
      <c r="P94" s="55">
        <v>70</v>
      </c>
      <c r="Q94" s="55" t="str">
        <f t="shared" si="2"/>
        <v>GPLSK067075</v>
      </c>
      <c r="R94" s="56">
        <v>75</v>
      </c>
      <c r="S94" s="60">
        <v>1.6</v>
      </c>
      <c r="T94" s="58">
        <v>1.34</v>
      </c>
      <c r="U94">
        <v>0.45</v>
      </c>
      <c r="V94">
        <v>0.94</v>
      </c>
      <c r="W94">
        <v>1.1599999999999999</v>
      </c>
    </row>
    <row r="95" spans="1:23" ht="12.75" customHeight="1">
      <c r="A95" s="3"/>
      <c r="B95" s="1"/>
      <c r="C95" s="1"/>
      <c r="D95" s="1"/>
      <c r="E95" s="1"/>
      <c r="F95" s="1"/>
      <c r="G95" s="1"/>
      <c r="H95" s="1"/>
      <c r="I95" s="1"/>
      <c r="J95" s="1"/>
      <c r="K95" s="1"/>
      <c r="L95" s="1"/>
      <c r="N95" s="55" t="s">
        <v>113</v>
      </c>
      <c r="O95" s="55" t="s">
        <v>110</v>
      </c>
      <c r="P95" s="55">
        <v>70</v>
      </c>
      <c r="Q95" s="55" t="str">
        <f t="shared" si="2"/>
        <v>GPLSK067080</v>
      </c>
      <c r="R95" s="56">
        <v>80</v>
      </c>
      <c r="S95" s="60">
        <v>1.5</v>
      </c>
      <c r="T95" s="58">
        <v>1.34</v>
      </c>
      <c r="U95">
        <v>0.45</v>
      </c>
      <c r="V95">
        <v>0.94</v>
      </c>
      <c r="W95">
        <v>1.1599999999999999</v>
      </c>
    </row>
    <row r="96" spans="1:23" ht="12.75" customHeight="1">
      <c r="A96" s="3"/>
      <c r="B96" s="1"/>
      <c r="C96" s="1"/>
      <c r="D96" s="1"/>
      <c r="E96" s="1"/>
      <c r="F96" s="1"/>
      <c r="G96" s="1"/>
      <c r="H96" s="1"/>
      <c r="I96" s="1"/>
      <c r="J96" s="1"/>
      <c r="K96" s="1"/>
      <c r="L96" s="1"/>
      <c r="N96" s="55" t="s">
        <v>113</v>
      </c>
      <c r="O96" s="55" t="s">
        <v>110</v>
      </c>
      <c r="P96" s="55">
        <v>70</v>
      </c>
      <c r="Q96" s="55" t="str">
        <f t="shared" si="2"/>
        <v>GPLSK067085</v>
      </c>
      <c r="R96" s="56">
        <v>85</v>
      </c>
      <c r="S96" s="60">
        <v>1.5</v>
      </c>
      <c r="T96" s="58">
        <v>1.34</v>
      </c>
      <c r="U96">
        <v>0.45</v>
      </c>
      <c r="V96">
        <v>0.94</v>
      </c>
      <c r="W96">
        <v>1.1599999999999999</v>
      </c>
    </row>
    <row r="97" spans="1:23" ht="12.75" customHeight="1">
      <c r="A97" s="3"/>
      <c r="B97" s="1"/>
      <c r="C97" s="1"/>
      <c r="D97" s="1"/>
      <c r="E97" s="1"/>
      <c r="F97" s="1"/>
      <c r="G97" s="1"/>
      <c r="H97" s="1"/>
      <c r="I97" s="1"/>
      <c r="J97" s="1"/>
      <c r="K97" s="1"/>
      <c r="L97" s="1"/>
      <c r="N97" s="55" t="s">
        <v>113</v>
      </c>
      <c r="O97" s="55" t="s">
        <v>110</v>
      </c>
      <c r="P97" s="55">
        <v>70</v>
      </c>
      <c r="Q97" s="55" t="str">
        <f t="shared" si="2"/>
        <v>GPLSK067090</v>
      </c>
      <c r="R97" s="56">
        <v>90</v>
      </c>
      <c r="S97" s="57">
        <v>1.4</v>
      </c>
      <c r="T97" s="58">
        <v>1.34</v>
      </c>
      <c r="U97">
        <v>0.45</v>
      </c>
      <c r="V97">
        <v>0.94</v>
      </c>
      <c r="W97">
        <v>1.1599999999999999</v>
      </c>
    </row>
    <row r="98" spans="1:23" ht="12.75" customHeight="1">
      <c r="A98" s="3"/>
      <c r="B98" s="1"/>
      <c r="C98" s="1"/>
      <c r="D98" s="1"/>
      <c r="E98" s="1"/>
      <c r="F98" s="1"/>
      <c r="G98" s="1"/>
      <c r="H98" s="1"/>
      <c r="I98" s="1"/>
      <c r="J98" s="1"/>
      <c r="K98" s="1"/>
      <c r="L98" s="1"/>
      <c r="N98" s="55" t="s">
        <v>87</v>
      </c>
      <c r="O98" s="55" t="s">
        <v>88</v>
      </c>
      <c r="P98" s="55">
        <v>66</v>
      </c>
      <c r="Q98" s="55" t="str">
        <f>_xlfn.CONCAT(N98,O98,P98,R98)</f>
        <v>GGLMK066615</v>
      </c>
      <c r="R98" s="59">
        <v>15</v>
      </c>
      <c r="S98" s="60">
        <v>1.3</v>
      </c>
      <c r="T98" s="58">
        <v>0.92</v>
      </c>
      <c r="U98">
        <v>0.44</v>
      </c>
      <c r="V98">
        <v>0.59</v>
      </c>
      <c r="W98">
        <v>0.76</v>
      </c>
    </row>
    <row r="99" spans="1:23" ht="12.75" customHeight="1">
      <c r="A99" s="3"/>
      <c r="B99" s="1"/>
      <c r="C99" s="1"/>
      <c r="D99" s="1"/>
      <c r="E99" s="1"/>
      <c r="F99" s="1"/>
      <c r="G99" s="1"/>
      <c r="H99" s="1"/>
      <c r="I99" s="1"/>
      <c r="J99" s="1"/>
      <c r="K99" s="1"/>
      <c r="L99" s="1"/>
      <c r="N99" s="55" t="s">
        <v>87</v>
      </c>
      <c r="O99" s="55" t="s">
        <v>88</v>
      </c>
      <c r="P99" s="55">
        <v>66</v>
      </c>
      <c r="Q99" s="55" t="str">
        <f t="shared" ref="Q99:Q162" si="3">_xlfn.CONCAT(N99,O99,P99,R99)</f>
        <v>GGLMK066620</v>
      </c>
      <c r="R99" s="59">
        <v>20</v>
      </c>
      <c r="S99" s="60">
        <v>1.3</v>
      </c>
      <c r="T99" s="58">
        <v>0.92</v>
      </c>
      <c r="U99">
        <v>0.44</v>
      </c>
      <c r="V99">
        <v>0.59</v>
      </c>
      <c r="W99">
        <v>0.76</v>
      </c>
    </row>
    <row r="100" spans="1:23" ht="12.75" customHeight="1">
      <c r="A100" s="3"/>
      <c r="B100" s="1"/>
      <c r="C100" s="1"/>
      <c r="D100" s="1"/>
      <c r="E100" s="1"/>
      <c r="F100" s="1"/>
      <c r="G100" s="1"/>
      <c r="H100" s="1"/>
      <c r="I100" s="1"/>
      <c r="J100" s="1"/>
      <c r="K100" s="1"/>
      <c r="L100" s="1"/>
      <c r="N100" s="55" t="s">
        <v>87</v>
      </c>
      <c r="O100" s="55" t="s">
        <v>88</v>
      </c>
      <c r="P100" s="55">
        <v>66</v>
      </c>
      <c r="Q100" s="55" t="str">
        <f t="shared" si="3"/>
        <v>GGLMK066625</v>
      </c>
      <c r="R100" s="59">
        <v>25</v>
      </c>
      <c r="S100" s="60">
        <v>1.3</v>
      </c>
      <c r="T100" s="58">
        <v>0.92</v>
      </c>
      <c r="U100">
        <v>0.44</v>
      </c>
      <c r="V100">
        <v>0.59</v>
      </c>
      <c r="W100">
        <v>0.76</v>
      </c>
    </row>
    <row r="101" spans="1:23" ht="12.75" customHeight="1">
      <c r="A101" s="3"/>
      <c r="B101" s="1"/>
      <c r="C101" s="1"/>
      <c r="D101" s="1"/>
      <c r="E101" s="1"/>
      <c r="F101" s="1"/>
      <c r="G101" s="1"/>
      <c r="H101" s="1"/>
      <c r="I101" s="1"/>
      <c r="J101" s="1"/>
      <c r="K101" s="1"/>
      <c r="L101" s="1"/>
      <c r="N101" s="55" t="s">
        <v>87</v>
      </c>
      <c r="O101" s="55" t="s">
        <v>88</v>
      </c>
      <c r="P101" s="55">
        <v>66</v>
      </c>
      <c r="Q101" s="55" t="str">
        <f t="shared" si="3"/>
        <v>GGLMK066630</v>
      </c>
      <c r="R101" s="59">
        <v>30</v>
      </c>
      <c r="S101" s="60">
        <v>1.3</v>
      </c>
      <c r="T101" s="58">
        <v>0.92</v>
      </c>
      <c r="U101">
        <v>0.44</v>
      </c>
      <c r="V101">
        <v>0.59</v>
      </c>
      <c r="W101">
        <v>0.76</v>
      </c>
    </row>
    <row r="102" spans="1:23" ht="12.75" customHeight="1">
      <c r="A102" s="3"/>
      <c r="B102" s="1"/>
      <c r="C102" s="1"/>
      <c r="D102" s="1"/>
      <c r="E102" s="1"/>
      <c r="F102" s="1"/>
      <c r="G102" s="1"/>
      <c r="H102" s="1"/>
      <c r="I102" s="1"/>
      <c r="J102" s="1"/>
      <c r="K102" s="1"/>
      <c r="L102" s="1"/>
      <c r="N102" s="55" t="s">
        <v>87</v>
      </c>
      <c r="O102" s="55" t="s">
        <v>88</v>
      </c>
      <c r="P102" s="55">
        <v>66</v>
      </c>
      <c r="Q102" s="55" t="str">
        <f t="shared" si="3"/>
        <v>GGLMK066635</v>
      </c>
      <c r="R102" s="56">
        <v>35</v>
      </c>
      <c r="S102" s="60">
        <v>1.2</v>
      </c>
      <c r="T102" s="58">
        <v>0.92</v>
      </c>
      <c r="U102">
        <v>0.44</v>
      </c>
      <c r="V102">
        <v>0.59</v>
      </c>
      <c r="W102">
        <v>0.76</v>
      </c>
    </row>
    <row r="103" spans="1:23" ht="12.75" customHeight="1">
      <c r="A103" s="3"/>
      <c r="B103" s="1"/>
      <c r="C103" s="1"/>
      <c r="D103" s="1"/>
      <c r="E103" s="1"/>
      <c r="F103" s="1"/>
      <c r="G103" s="1"/>
      <c r="H103" s="1"/>
      <c r="I103" s="1"/>
      <c r="J103" s="1"/>
      <c r="K103" s="1"/>
      <c r="L103" s="1"/>
      <c r="N103" s="55" t="s">
        <v>87</v>
      </c>
      <c r="O103" s="55" t="s">
        <v>88</v>
      </c>
      <c r="P103" s="55">
        <v>66</v>
      </c>
      <c r="Q103" s="55" t="str">
        <f t="shared" si="3"/>
        <v>GGLMK066640</v>
      </c>
      <c r="R103" s="56">
        <v>40</v>
      </c>
      <c r="S103" s="60">
        <v>1.2</v>
      </c>
      <c r="T103" s="58">
        <v>0.92</v>
      </c>
      <c r="U103">
        <v>0.44</v>
      </c>
      <c r="V103">
        <v>0.59</v>
      </c>
      <c r="W103">
        <v>0.76</v>
      </c>
    </row>
    <row r="104" spans="1:23" ht="12.75" customHeight="1">
      <c r="A104" s="3"/>
      <c r="B104" s="1"/>
      <c r="C104" s="1"/>
      <c r="D104" s="1"/>
      <c r="E104" s="1"/>
      <c r="F104" s="1"/>
      <c r="G104" s="1"/>
      <c r="H104" s="1"/>
      <c r="I104" s="1"/>
      <c r="J104" s="1"/>
      <c r="K104" s="1"/>
      <c r="L104" s="1"/>
      <c r="N104" s="55" t="s">
        <v>87</v>
      </c>
      <c r="O104" s="55" t="s">
        <v>88</v>
      </c>
      <c r="P104" s="55">
        <v>66</v>
      </c>
      <c r="Q104" s="55" t="str">
        <f t="shared" si="3"/>
        <v>GGLMK066645</v>
      </c>
      <c r="R104" s="56">
        <v>45</v>
      </c>
      <c r="S104" s="60">
        <v>1.2</v>
      </c>
      <c r="T104" s="58">
        <v>0.92</v>
      </c>
      <c r="U104">
        <v>0.44</v>
      </c>
      <c r="V104">
        <v>0.59</v>
      </c>
      <c r="W104">
        <v>0.76</v>
      </c>
    </row>
    <row r="105" spans="1:23" ht="12.75" customHeight="1">
      <c r="A105" s="3"/>
      <c r="B105" s="1"/>
      <c r="C105" s="1"/>
      <c r="D105" s="1"/>
      <c r="E105" s="1"/>
      <c r="F105" s="1"/>
      <c r="G105" s="1"/>
      <c r="H105" s="1"/>
      <c r="I105" s="1"/>
      <c r="J105" s="1"/>
      <c r="K105" s="1"/>
      <c r="L105" s="1"/>
      <c r="N105" s="55" t="s">
        <v>87</v>
      </c>
      <c r="O105" s="55" t="s">
        <v>88</v>
      </c>
      <c r="P105" s="55">
        <v>66</v>
      </c>
      <c r="Q105" s="55" t="str">
        <f t="shared" si="3"/>
        <v>GGLMK066650</v>
      </c>
      <c r="R105" s="56">
        <v>50</v>
      </c>
      <c r="S105" s="60">
        <v>1.2</v>
      </c>
      <c r="T105" s="58">
        <v>0.92</v>
      </c>
      <c r="U105">
        <v>0.44</v>
      </c>
      <c r="V105">
        <v>0.59</v>
      </c>
      <c r="W105">
        <v>0.76</v>
      </c>
    </row>
    <row r="106" spans="1:23" ht="12.75" customHeight="1">
      <c r="A106" s="3"/>
      <c r="B106" s="1"/>
      <c r="C106" s="1"/>
      <c r="D106" s="1"/>
      <c r="E106" s="1"/>
      <c r="F106" s="1"/>
      <c r="G106" s="1"/>
      <c r="H106" s="1"/>
      <c r="I106" s="1"/>
      <c r="J106" s="1"/>
      <c r="K106" s="1"/>
      <c r="L106" s="1"/>
      <c r="N106" s="55" t="s">
        <v>87</v>
      </c>
      <c r="O106" s="55" t="s">
        <v>88</v>
      </c>
      <c r="P106" s="55">
        <v>66</v>
      </c>
      <c r="Q106" s="55" t="str">
        <f t="shared" si="3"/>
        <v>GGLMK066655</v>
      </c>
      <c r="R106" s="56">
        <v>55</v>
      </c>
      <c r="S106" s="60">
        <v>1.2</v>
      </c>
      <c r="T106" s="58">
        <v>0.92</v>
      </c>
      <c r="U106">
        <v>0.44</v>
      </c>
      <c r="V106">
        <v>0.59</v>
      </c>
      <c r="W106">
        <v>0.76</v>
      </c>
    </row>
    <row r="107" spans="1:23" ht="12.75" customHeight="1">
      <c r="A107" s="3"/>
      <c r="B107" s="1"/>
      <c r="C107" s="1"/>
      <c r="D107" s="1"/>
      <c r="E107" s="1"/>
      <c r="F107" s="1"/>
      <c r="G107" s="1"/>
      <c r="H107" s="1"/>
      <c r="I107" s="1"/>
      <c r="J107" s="1"/>
      <c r="K107" s="1"/>
      <c r="L107" s="1"/>
      <c r="N107" s="55" t="s">
        <v>87</v>
      </c>
      <c r="O107" s="55" t="s">
        <v>88</v>
      </c>
      <c r="P107" s="55">
        <v>66</v>
      </c>
      <c r="Q107" s="55" t="str">
        <f t="shared" si="3"/>
        <v>GGLMK066660</v>
      </c>
      <c r="R107" s="56">
        <v>60</v>
      </c>
      <c r="S107" s="60">
        <v>1.2</v>
      </c>
      <c r="T107" s="58">
        <v>0.92</v>
      </c>
      <c r="U107">
        <v>0.44</v>
      </c>
      <c r="V107">
        <v>0.59</v>
      </c>
      <c r="W107">
        <v>0.76</v>
      </c>
    </row>
    <row r="108" spans="1:23" ht="12.75" customHeight="1">
      <c r="A108" s="3"/>
      <c r="B108" s="1"/>
      <c r="C108" s="1"/>
      <c r="D108" s="1"/>
      <c r="E108" s="1"/>
      <c r="F108" s="1"/>
      <c r="G108" s="1"/>
      <c r="H108" s="1"/>
      <c r="I108" s="1"/>
      <c r="J108" s="1"/>
      <c r="K108" s="1"/>
      <c r="L108" s="1"/>
      <c r="N108" s="55" t="s">
        <v>87</v>
      </c>
      <c r="O108" s="55" t="s">
        <v>88</v>
      </c>
      <c r="P108" s="55">
        <v>66</v>
      </c>
      <c r="Q108" s="55" t="str">
        <f t="shared" si="3"/>
        <v>GGLMK066665</v>
      </c>
      <c r="R108" s="56">
        <v>65</v>
      </c>
      <c r="S108" s="60">
        <v>1.2</v>
      </c>
      <c r="T108" s="58">
        <v>0.92</v>
      </c>
      <c r="U108">
        <v>0.44</v>
      </c>
      <c r="V108">
        <v>0.59</v>
      </c>
      <c r="W108">
        <v>0.76</v>
      </c>
    </row>
    <row r="109" spans="1:23" ht="12.75" customHeight="1">
      <c r="A109" s="3"/>
      <c r="B109" s="1"/>
      <c r="C109" s="1"/>
      <c r="D109" s="1"/>
      <c r="E109" s="1"/>
      <c r="F109" s="1"/>
      <c r="G109" s="1"/>
      <c r="H109" s="1"/>
      <c r="I109" s="1"/>
      <c r="J109" s="1"/>
      <c r="K109" s="1"/>
      <c r="L109" s="1"/>
      <c r="N109" s="55" t="s">
        <v>87</v>
      </c>
      <c r="O109" s="55" t="s">
        <v>88</v>
      </c>
      <c r="P109" s="55">
        <v>66</v>
      </c>
      <c r="Q109" s="55" t="str">
        <f t="shared" si="3"/>
        <v>GGLMK066670</v>
      </c>
      <c r="R109" s="56">
        <v>70</v>
      </c>
      <c r="S109" s="60">
        <v>1.2</v>
      </c>
      <c r="T109" s="58">
        <v>0.92</v>
      </c>
      <c r="U109">
        <v>0.44</v>
      </c>
      <c r="V109">
        <v>0.59</v>
      </c>
      <c r="W109">
        <v>0.76</v>
      </c>
    </row>
    <row r="110" spans="1:23" ht="12.75" customHeight="1">
      <c r="A110" s="3"/>
      <c r="B110" s="1"/>
      <c r="C110" s="1"/>
      <c r="D110" s="1"/>
      <c r="E110" s="1"/>
      <c r="F110" s="1"/>
      <c r="G110" s="1"/>
      <c r="H110" s="1"/>
      <c r="I110" s="1"/>
      <c r="J110" s="1"/>
      <c r="K110" s="1"/>
      <c r="L110" s="1"/>
      <c r="N110" s="55" t="s">
        <v>87</v>
      </c>
      <c r="O110" s="55" t="s">
        <v>88</v>
      </c>
      <c r="P110" s="55">
        <v>66</v>
      </c>
      <c r="Q110" s="55" t="str">
        <f t="shared" si="3"/>
        <v>GGLMK066675</v>
      </c>
      <c r="R110" s="56">
        <v>75</v>
      </c>
      <c r="S110" s="60">
        <v>1.2</v>
      </c>
      <c r="T110" s="58">
        <v>0.92</v>
      </c>
      <c r="U110">
        <v>0.44</v>
      </c>
      <c r="V110">
        <v>0.59</v>
      </c>
      <c r="W110">
        <v>0.76</v>
      </c>
    </row>
    <row r="111" spans="1:23" ht="12.75" customHeight="1">
      <c r="A111" s="3"/>
      <c r="B111" s="1"/>
      <c r="C111" s="1"/>
      <c r="D111" s="1"/>
      <c r="E111" s="1"/>
      <c r="F111" s="1"/>
      <c r="G111" s="1"/>
      <c r="H111" s="1"/>
      <c r="I111" s="1"/>
      <c r="J111" s="1"/>
      <c r="K111" s="1"/>
      <c r="L111" s="1"/>
      <c r="N111" s="55" t="s">
        <v>87</v>
      </c>
      <c r="O111" s="55" t="s">
        <v>88</v>
      </c>
      <c r="P111" s="55">
        <v>66</v>
      </c>
      <c r="Q111" s="55" t="str">
        <f t="shared" si="3"/>
        <v>GGLMK066680</v>
      </c>
      <c r="R111" s="56">
        <v>80</v>
      </c>
      <c r="S111" s="60">
        <v>1.2</v>
      </c>
      <c r="T111" s="58">
        <v>0.92</v>
      </c>
      <c r="U111">
        <v>0.44</v>
      </c>
      <c r="V111">
        <v>0.59</v>
      </c>
      <c r="W111">
        <v>0.76</v>
      </c>
    </row>
    <row r="112" spans="1:23" ht="12.75" customHeight="1">
      <c r="A112" s="3"/>
      <c r="B112" s="1"/>
      <c r="C112" s="1"/>
      <c r="D112" s="1"/>
      <c r="E112" s="1"/>
      <c r="F112" s="1"/>
      <c r="G112" s="1"/>
      <c r="H112" s="1"/>
      <c r="I112" s="1"/>
      <c r="J112" s="1"/>
      <c r="K112" s="1"/>
      <c r="L112" s="1"/>
      <c r="N112" s="55" t="s">
        <v>87</v>
      </c>
      <c r="O112" s="55" t="s">
        <v>88</v>
      </c>
      <c r="P112" s="55">
        <v>66</v>
      </c>
      <c r="Q112" s="55" t="str">
        <f t="shared" si="3"/>
        <v>GGLMK066685</v>
      </c>
      <c r="R112" s="56">
        <v>85</v>
      </c>
      <c r="S112" s="60">
        <v>1.2</v>
      </c>
      <c r="T112" s="58">
        <v>0.92</v>
      </c>
      <c r="U112">
        <v>0.44</v>
      </c>
      <c r="V112">
        <v>0.59</v>
      </c>
      <c r="W112">
        <v>0.76</v>
      </c>
    </row>
    <row r="113" spans="1:23" ht="12.75" customHeight="1">
      <c r="A113" s="3"/>
      <c r="B113" s="1"/>
      <c r="C113" s="1"/>
      <c r="D113" s="1"/>
      <c r="E113" s="1"/>
      <c r="F113" s="1"/>
      <c r="G113" s="1"/>
      <c r="H113" s="1"/>
      <c r="I113" s="1"/>
      <c r="J113" s="1"/>
      <c r="K113" s="1"/>
      <c r="L113" s="1"/>
      <c r="N113" s="55" t="s">
        <v>87</v>
      </c>
      <c r="O113" s="55" t="s">
        <v>88</v>
      </c>
      <c r="P113" s="55">
        <v>66</v>
      </c>
      <c r="Q113" s="55" t="str">
        <f t="shared" si="3"/>
        <v>GGLMK066690</v>
      </c>
      <c r="R113" s="56">
        <v>90</v>
      </c>
      <c r="S113" s="60">
        <v>1.2</v>
      </c>
      <c r="T113" s="58">
        <v>0.92</v>
      </c>
      <c r="U113">
        <v>0.44</v>
      </c>
      <c r="V113">
        <v>0.59</v>
      </c>
      <c r="W113">
        <v>0.76</v>
      </c>
    </row>
    <row r="114" spans="1:23" ht="12.75" customHeight="1">
      <c r="A114" s="3"/>
      <c r="B114" s="1"/>
      <c r="C114" s="1"/>
      <c r="D114" s="1"/>
      <c r="E114" s="1"/>
      <c r="F114" s="1"/>
      <c r="G114" s="1"/>
      <c r="H114" s="1"/>
      <c r="I114" s="1"/>
      <c r="J114" s="1"/>
      <c r="K114" s="1"/>
      <c r="L114" s="1"/>
      <c r="N114" s="55" t="s">
        <v>113</v>
      </c>
      <c r="O114" s="55" t="s">
        <v>88</v>
      </c>
      <c r="P114" s="55">
        <v>66</v>
      </c>
      <c r="Q114" s="55" t="str">
        <f t="shared" si="3"/>
        <v>GPLMK066615</v>
      </c>
      <c r="R114" s="56">
        <v>15</v>
      </c>
      <c r="S114" s="60">
        <v>1.3</v>
      </c>
      <c r="T114" s="58">
        <v>0.92</v>
      </c>
      <c r="U114">
        <v>0.44</v>
      </c>
      <c r="V114">
        <v>0.59</v>
      </c>
      <c r="W114">
        <v>0.76</v>
      </c>
    </row>
    <row r="115" spans="1:23" ht="12.75" customHeight="1">
      <c r="A115" s="3"/>
      <c r="B115" s="1"/>
      <c r="C115" s="1"/>
      <c r="D115" s="1"/>
      <c r="E115" s="1"/>
      <c r="F115" s="1"/>
      <c r="G115" s="1"/>
      <c r="H115" s="1"/>
      <c r="I115" s="1"/>
      <c r="J115" s="1"/>
      <c r="K115" s="1"/>
      <c r="L115" s="1"/>
      <c r="N115" s="55" t="s">
        <v>113</v>
      </c>
      <c r="O115" s="55" t="s">
        <v>88</v>
      </c>
      <c r="P115" s="55">
        <v>66</v>
      </c>
      <c r="Q115" s="55" t="str">
        <f t="shared" si="3"/>
        <v>GPLMK066620</v>
      </c>
      <c r="R115" s="56">
        <v>20</v>
      </c>
      <c r="S115" s="60">
        <v>1.3</v>
      </c>
      <c r="T115" s="58">
        <v>0.92</v>
      </c>
      <c r="U115">
        <v>0.44</v>
      </c>
      <c r="V115">
        <v>0.59</v>
      </c>
      <c r="W115">
        <v>0.76</v>
      </c>
    </row>
    <row r="116" spans="1:23" ht="12.75" customHeight="1">
      <c r="A116" s="3"/>
      <c r="B116" s="1"/>
      <c r="C116" s="1"/>
      <c r="D116" s="1"/>
      <c r="E116" s="1"/>
      <c r="F116" s="1"/>
      <c r="G116" s="1"/>
      <c r="H116" s="1"/>
      <c r="I116" s="1"/>
      <c r="J116" s="1"/>
      <c r="K116" s="1"/>
      <c r="L116" s="1"/>
      <c r="N116" s="55" t="s">
        <v>113</v>
      </c>
      <c r="O116" s="55" t="s">
        <v>88</v>
      </c>
      <c r="P116" s="55">
        <v>66</v>
      </c>
      <c r="Q116" s="55" t="str">
        <f t="shared" si="3"/>
        <v>GPLMK066625</v>
      </c>
      <c r="R116" s="56">
        <v>25</v>
      </c>
      <c r="S116" s="60">
        <v>1.3</v>
      </c>
      <c r="T116" s="58">
        <v>0.92</v>
      </c>
      <c r="U116">
        <v>0.44</v>
      </c>
      <c r="V116">
        <v>0.59</v>
      </c>
      <c r="W116">
        <v>0.76</v>
      </c>
    </row>
    <row r="117" spans="1:23" ht="12.75" customHeight="1">
      <c r="A117" s="3"/>
      <c r="B117" s="1"/>
      <c r="C117" s="1"/>
      <c r="D117" s="1"/>
      <c r="E117" s="1"/>
      <c r="F117" s="1"/>
      <c r="G117" s="1"/>
      <c r="H117" s="1"/>
      <c r="I117" s="1"/>
      <c r="J117" s="1"/>
      <c r="K117" s="1"/>
      <c r="L117" s="1"/>
      <c r="N117" s="55" t="s">
        <v>113</v>
      </c>
      <c r="O117" s="55" t="s">
        <v>88</v>
      </c>
      <c r="P117" s="55">
        <v>66</v>
      </c>
      <c r="Q117" s="55" t="str">
        <f t="shared" si="3"/>
        <v>GPLMK066630</v>
      </c>
      <c r="R117" s="56">
        <v>30</v>
      </c>
      <c r="S117" s="60">
        <v>1.3</v>
      </c>
      <c r="T117" s="58">
        <v>0.92</v>
      </c>
      <c r="U117">
        <v>0.44</v>
      </c>
      <c r="V117">
        <v>0.59</v>
      </c>
      <c r="W117">
        <v>0.76</v>
      </c>
    </row>
    <row r="118" spans="1:23" ht="12.75" customHeight="1">
      <c r="A118" s="3"/>
      <c r="B118" s="1"/>
      <c r="C118" s="1"/>
      <c r="D118" s="1"/>
      <c r="E118" s="1"/>
      <c r="F118" s="1"/>
      <c r="G118" s="1"/>
      <c r="H118" s="1"/>
      <c r="I118" s="1"/>
      <c r="J118" s="1"/>
      <c r="K118" s="1"/>
      <c r="L118" s="1"/>
      <c r="N118" s="55" t="s">
        <v>113</v>
      </c>
      <c r="O118" s="55" t="s">
        <v>88</v>
      </c>
      <c r="P118" s="55">
        <v>66</v>
      </c>
      <c r="Q118" s="55" t="str">
        <f t="shared" si="3"/>
        <v>GPLMK066635</v>
      </c>
      <c r="R118" s="56">
        <v>35</v>
      </c>
      <c r="S118" s="60">
        <v>1.2</v>
      </c>
      <c r="T118" s="58">
        <v>0.92</v>
      </c>
      <c r="U118">
        <v>0.44</v>
      </c>
      <c r="V118">
        <v>0.59</v>
      </c>
      <c r="W118">
        <v>0.76</v>
      </c>
    </row>
    <row r="119" spans="1:23" ht="12.75" customHeight="1">
      <c r="A119" s="3"/>
      <c r="B119" s="1"/>
      <c r="C119" s="1"/>
      <c r="D119" s="1"/>
      <c r="E119" s="1"/>
      <c r="F119" s="1"/>
      <c r="G119" s="1"/>
      <c r="H119" s="1"/>
      <c r="I119" s="1"/>
      <c r="J119" s="1"/>
      <c r="K119" s="1"/>
      <c r="L119" s="1"/>
      <c r="N119" s="55" t="s">
        <v>113</v>
      </c>
      <c r="O119" s="55" t="s">
        <v>88</v>
      </c>
      <c r="P119" s="55">
        <v>66</v>
      </c>
      <c r="Q119" s="55" t="str">
        <f t="shared" si="3"/>
        <v>GPLMK066640</v>
      </c>
      <c r="R119" s="56">
        <v>40</v>
      </c>
      <c r="S119" s="60">
        <v>1.2</v>
      </c>
      <c r="T119" s="58">
        <v>0.92</v>
      </c>
      <c r="U119">
        <v>0.44</v>
      </c>
      <c r="V119">
        <v>0.59</v>
      </c>
      <c r="W119">
        <v>0.76</v>
      </c>
    </row>
    <row r="120" spans="1:23" ht="12.75" customHeight="1">
      <c r="A120" s="3"/>
      <c r="B120" s="1"/>
      <c r="C120" s="1"/>
      <c r="D120" s="1"/>
      <c r="E120" s="1"/>
      <c r="F120" s="1"/>
      <c r="G120" s="1"/>
      <c r="H120" s="1"/>
      <c r="I120" s="1"/>
      <c r="J120" s="1"/>
      <c r="K120" s="1"/>
      <c r="L120" s="1"/>
      <c r="N120" s="55" t="s">
        <v>113</v>
      </c>
      <c r="O120" s="55" t="s">
        <v>88</v>
      </c>
      <c r="P120" s="55">
        <v>66</v>
      </c>
      <c r="Q120" s="55" t="str">
        <f t="shared" si="3"/>
        <v>GPLMK066645</v>
      </c>
      <c r="R120" s="56">
        <v>45</v>
      </c>
      <c r="S120" s="60">
        <v>1.2</v>
      </c>
      <c r="T120" s="58">
        <v>0.92</v>
      </c>
      <c r="U120">
        <v>0.44</v>
      </c>
      <c r="V120">
        <v>0.59</v>
      </c>
      <c r="W120">
        <v>0.76</v>
      </c>
    </row>
    <row r="121" spans="1:23" ht="12.75" customHeight="1">
      <c r="A121" s="3"/>
      <c r="B121" s="1"/>
      <c r="C121" s="1"/>
      <c r="D121" s="1"/>
      <c r="E121" s="1"/>
      <c r="F121" s="1"/>
      <c r="G121" s="1"/>
      <c r="H121" s="1"/>
      <c r="I121" s="1"/>
      <c r="J121" s="1"/>
      <c r="K121" s="1"/>
      <c r="L121" s="1"/>
      <c r="N121" s="55" t="s">
        <v>113</v>
      </c>
      <c r="O121" s="55" t="s">
        <v>88</v>
      </c>
      <c r="P121" s="55">
        <v>66</v>
      </c>
      <c r="Q121" s="55" t="str">
        <f t="shared" si="3"/>
        <v>GPLMK066650</v>
      </c>
      <c r="R121" s="56">
        <v>50</v>
      </c>
      <c r="S121" s="60">
        <v>1.2</v>
      </c>
      <c r="T121" s="58">
        <v>0.92</v>
      </c>
      <c r="U121">
        <v>0.44</v>
      </c>
      <c r="V121">
        <v>0.59</v>
      </c>
      <c r="W121">
        <v>0.76</v>
      </c>
    </row>
    <row r="122" spans="1:23" ht="12.75" customHeight="1">
      <c r="A122" s="3"/>
      <c r="B122" s="1"/>
      <c r="C122" s="1"/>
      <c r="D122" s="1"/>
      <c r="E122" s="1"/>
      <c r="F122" s="1"/>
      <c r="G122" s="1"/>
      <c r="H122" s="1"/>
      <c r="I122" s="1"/>
      <c r="J122" s="1"/>
      <c r="K122" s="1"/>
      <c r="L122" s="1"/>
      <c r="N122" s="55" t="s">
        <v>113</v>
      </c>
      <c r="O122" s="55" t="s">
        <v>88</v>
      </c>
      <c r="P122" s="55">
        <v>66</v>
      </c>
      <c r="Q122" s="55" t="str">
        <f t="shared" si="3"/>
        <v>GPLMK066655</v>
      </c>
      <c r="R122" s="56">
        <v>55</v>
      </c>
      <c r="S122" s="60">
        <v>1.2</v>
      </c>
      <c r="T122" s="58">
        <v>0.92</v>
      </c>
      <c r="U122">
        <v>0.44</v>
      </c>
      <c r="V122">
        <v>0.59</v>
      </c>
      <c r="W122">
        <v>0.76</v>
      </c>
    </row>
    <row r="123" spans="1:23" ht="12.75" customHeight="1">
      <c r="A123" s="3"/>
      <c r="B123" s="1"/>
      <c r="C123" s="1"/>
      <c r="D123" s="1"/>
      <c r="E123" s="1"/>
      <c r="F123" s="1"/>
      <c r="G123" s="1"/>
      <c r="H123" s="1"/>
      <c r="I123" s="1"/>
      <c r="J123" s="1"/>
      <c r="K123" s="1"/>
      <c r="L123" s="1"/>
      <c r="N123" s="55" t="s">
        <v>113</v>
      </c>
      <c r="O123" s="55" t="s">
        <v>88</v>
      </c>
      <c r="P123" s="55">
        <v>66</v>
      </c>
      <c r="Q123" s="55" t="str">
        <f t="shared" si="3"/>
        <v>GPLMK066660</v>
      </c>
      <c r="R123" s="56">
        <v>60</v>
      </c>
      <c r="S123" s="60">
        <v>1.2</v>
      </c>
      <c r="T123" s="58">
        <v>0.92</v>
      </c>
      <c r="U123">
        <v>0.44</v>
      </c>
      <c r="V123">
        <v>0.59</v>
      </c>
      <c r="W123">
        <v>0.76</v>
      </c>
    </row>
    <row r="124" spans="1:23" ht="12.75" customHeight="1">
      <c r="A124" s="3"/>
      <c r="B124" s="1"/>
      <c r="C124" s="1"/>
      <c r="D124" s="1"/>
      <c r="E124" s="1"/>
      <c r="F124" s="1"/>
      <c r="G124" s="1"/>
      <c r="H124" s="1"/>
      <c r="I124" s="1"/>
      <c r="J124" s="1"/>
      <c r="K124" s="1"/>
      <c r="L124" s="1"/>
      <c r="N124" s="55" t="s">
        <v>113</v>
      </c>
      <c r="O124" s="55" t="s">
        <v>88</v>
      </c>
      <c r="P124" s="55">
        <v>66</v>
      </c>
      <c r="Q124" s="55" t="str">
        <f t="shared" si="3"/>
        <v>GPLMK066665</v>
      </c>
      <c r="R124" s="56">
        <v>65</v>
      </c>
      <c r="S124" s="60">
        <v>1.2</v>
      </c>
      <c r="T124" s="58">
        <v>0.92</v>
      </c>
      <c r="U124">
        <v>0.44</v>
      </c>
      <c r="V124">
        <v>0.59</v>
      </c>
      <c r="W124">
        <v>0.76</v>
      </c>
    </row>
    <row r="125" spans="1:23" ht="12.75" customHeight="1">
      <c r="A125" s="3"/>
      <c r="B125" s="1"/>
      <c r="C125" s="1"/>
      <c r="D125" s="1"/>
      <c r="E125" s="1"/>
      <c r="F125" s="1"/>
      <c r="G125" s="1"/>
      <c r="H125" s="1"/>
      <c r="I125" s="1"/>
      <c r="J125" s="1"/>
      <c r="K125" s="1"/>
      <c r="L125" s="1"/>
      <c r="N125" s="55" t="s">
        <v>113</v>
      </c>
      <c r="O125" s="55" t="s">
        <v>88</v>
      </c>
      <c r="P125" s="55">
        <v>66</v>
      </c>
      <c r="Q125" s="55" t="str">
        <f t="shared" si="3"/>
        <v>GPLMK066670</v>
      </c>
      <c r="R125" s="56">
        <v>70</v>
      </c>
      <c r="S125" s="60">
        <v>1.2</v>
      </c>
      <c r="T125" s="58">
        <v>0.92</v>
      </c>
      <c r="U125">
        <v>0.44</v>
      </c>
      <c r="V125">
        <v>0.59</v>
      </c>
      <c r="W125">
        <v>0.76</v>
      </c>
    </row>
    <row r="126" spans="1:23" ht="12.75" customHeight="1">
      <c r="A126" s="3"/>
      <c r="B126" s="1"/>
      <c r="C126" s="1"/>
      <c r="D126" s="1"/>
      <c r="E126" s="1"/>
      <c r="F126" s="1"/>
      <c r="G126" s="1"/>
      <c r="H126" s="1"/>
      <c r="I126" s="1"/>
      <c r="J126" s="1"/>
      <c r="K126" s="1"/>
      <c r="L126" s="1"/>
      <c r="N126" s="55" t="s">
        <v>113</v>
      </c>
      <c r="O126" s="55" t="s">
        <v>88</v>
      </c>
      <c r="P126" s="55">
        <v>66</v>
      </c>
      <c r="Q126" s="55" t="str">
        <f t="shared" si="3"/>
        <v>GPLMK066675</v>
      </c>
      <c r="R126" s="56">
        <v>75</v>
      </c>
      <c r="S126" s="60">
        <v>1.2</v>
      </c>
      <c r="T126" s="58">
        <v>0.92</v>
      </c>
      <c r="U126">
        <v>0.44</v>
      </c>
      <c r="V126">
        <v>0.59</v>
      </c>
      <c r="W126">
        <v>0.76</v>
      </c>
    </row>
    <row r="127" spans="1:23" ht="12.75" customHeight="1">
      <c r="A127" s="3"/>
      <c r="B127" s="1"/>
      <c r="C127" s="1"/>
      <c r="D127" s="1"/>
      <c r="E127" s="1"/>
      <c r="F127" s="1"/>
      <c r="G127" s="1"/>
      <c r="H127" s="1"/>
      <c r="I127" s="1"/>
      <c r="J127" s="1"/>
      <c r="K127" s="1"/>
      <c r="L127" s="1"/>
      <c r="N127" s="55" t="s">
        <v>113</v>
      </c>
      <c r="O127" s="55" t="s">
        <v>88</v>
      </c>
      <c r="P127" s="55">
        <v>66</v>
      </c>
      <c r="Q127" s="55" t="str">
        <f t="shared" si="3"/>
        <v>GPLMK066680</v>
      </c>
      <c r="R127" s="56">
        <v>80</v>
      </c>
      <c r="S127" s="60">
        <v>1.2</v>
      </c>
      <c r="T127" s="58">
        <v>0.92</v>
      </c>
      <c r="U127">
        <v>0.44</v>
      </c>
      <c r="V127">
        <v>0.59</v>
      </c>
      <c r="W127">
        <v>0.76</v>
      </c>
    </row>
    <row r="128" spans="1:23" ht="12.75" customHeight="1">
      <c r="A128" s="3"/>
      <c r="B128" s="1"/>
      <c r="C128" s="1"/>
      <c r="D128" s="1"/>
      <c r="E128" s="1"/>
      <c r="F128" s="1"/>
      <c r="G128" s="1"/>
      <c r="H128" s="1"/>
      <c r="I128" s="1"/>
      <c r="J128" s="1"/>
      <c r="K128" s="1"/>
      <c r="L128" s="1"/>
      <c r="N128" s="55" t="s">
        <v>113</v>
      </c>
      <c r="O128" s="55" t="s">
        <v>88</v>
      </c>
      <c r="P128" s="55">
        <v>66</v>
      </c>
      <c r="Q128" s="55" t="str">
        <f t="shared" si="3"/>
        <v>GPLMK066685</v>
      </c>
      <c r="R128" s="56">
        <v>85</v>
      </c>
      <c r="S128" s="60">
        <v>1.2</v>
      </c>
      <c r="T128" s="58">
        <v>0.92</v>
      </c>
      <c r="U128">
        <v>0.44</v>
      </c>
      <c r="V128">
        <v>0.59</v>
      </c>
      <c r="W128">
        <v>0.76</v>
      </c>
    </row>
    <row r="129" spans="1:23" ht="12.75" customHeight="1">
      <c r="A129" s="3"/>
      <c r="B129" s="1"/>
      <c r="C129" s="1"/>
      <c r="D129" s="1"/>
      <c r="E129" s="1"/>
      <c r="F129" s="1"/>
      <c r="G129" s="1"/>
      <c r="H129" s="1"/>
      <c r="I129" s="1"/>
      <c r="J129" s="1"/>
      <c r="K129" s="1"/>
      <c r="L129" s="1"/>
      <c r="N129" s="55" t="s">
        <v>113</v>
      </c>
      <c r="O129" s="55" t="s">
        <v>88</v>
      </c>
      <c r="P129" s="55">
        <v>66</v>
      </c>
      <c r="Q129" s="55" t="str">
        <f t="shared" si="3"/>
        <v>GPLMK066690</v>
      </c>
      <c r="R129" s="56">
        <v>90</v>
      </c>
      <c r="S129" s="60">
        <v>1.2</v>
      </c>
      <c r="T129" s="58">
        <v>0.92</v>
      </c>
      <c r="U129">
        <v>0.44</v>
      </c>
      <c r="V129">
        <v>0.59</v>
      </c>
      <c r="W129">
        <v>0.76</v>
      </c>
    </row>
    <row r="130" spans="1:23" ht="12.75" customHeight="1">
      <c r="A130" s="3"/>
      <c r="B130" s="1"/>
      <c r="C130" s="1"/>
      <c r="D130" s="1"/>
      <c r="E130" s="1"/>
      <c r="F130" s="1"/>
      <c r="G130" s="1"/>
      <c r="H130" s="1"/>
      <c r="I130" s="1"/>
      <c r="J130" s="1"/>
      <c r="K130" s="1"/>
      <c r="L130" s="1"/>
      <c r="N130" s="55" t="s">
        <v>87</v>
      </c>
      <c r="O130" s="55" t="s">
        <v>109</v>
      </c>
      <c r="P130" s="55">
        <v>66</v>
      </c>
      <c r="Q130" s="55" t="str">
        <f t="shared" si="3"/>
        <v>GGLPK066615</v>
      </c>
      <c r="R130" s="56">
        <v>15</v>
      </c>
      <c r="S130" s="60">
        <v>1.2</v>
      </c>
      <c r="T130" s="58">
        <v>1.1100000000000001</v>
      </c>
      <c r="U130">
        <v>0.44</v>
      </c>
      <c r="V130">
        <v>0.75</v>
      </c>
      <c r="W130">
        <v>0.94</v>
      </c>
    </row>
    <row r="131" spans="1:23" ht="12.75" customHeight="1">
      <c r="A131" s="3"/>
      <c r="B131" s="1"/>
      <c r="C131" s="1"/>
      <c r="D131" s="1"/>
      <c r="E131" s="1"/>
      <c r="F131" s="1"/>
      <c r="G131" s="1"/>
      <c r="H131" s="1"/>
      <c r="I131" s="1"/>
      <c r="J131" s="1"/>
      <c r="K131" s="1"/>
      <c r="L131" s="1"/>
      <c r="N131" s="55" t="s">
        <v>87</v>
      </c>
      <c r="O131" s="55" t="s">
        <v>109</v>
      </c>
      <c r="P131" s="55">
        <v>66</v>
      </c>
      <c r="Q131" s="55" t="str">
        <f t="shared" si="3"/>
        <v>GGLPK066620</v>
      </c>
      <c r="R131" s="56">
        <v>20</v>
      </c>
      <c r="S131" s="60">
        <v>1.2</v>
      </c>
      <c r="T131" s="58">
        <v>1.1100000000000001</v>
      </c>
      <c r="U131">
        <v>0.44</v>
      </c>
      <c r="V131">
        <v>0.75</v>
      </c>
      <c r="W131">
        <v>0.94</v>
      </c>
    </row>
    <row r="132" spans="1:23" ht="12.75" customHeight="1">
      <c r="A132" s="3"/>
      <c r="B132" s="1"/>
      <c r="C132" s="1"/>
      <c r="D132" s="1"/>
      <c r="E132" s="1"/>
      <c r="F132" s="1"/>
      <c r="G132" s="1"/>
      <c r="H132" s="1"/>
      <c r="I132" s="1"/>
      <c r="J132" s="1"/>
      <c r="K132" s="1"/>
      <c r="L132" s="1"/>
      <c r="N132" s="55" t="s">
        <v>87</v>
      </c>
      <c r="O132" s="55" t="s">
        <v>109</v>
      </c>
      <c r="P132" s="55">
        <v>66</v>
      </c>
      <c r="Q132" s="55" t="str">
        <f t="shared" si="3"/>
        <v>GGLPK066625</v>
      </c>
      <c r="R132" s="56">
        <v>25</v>
      </c>
      <c r="S132" s="60">
        <v>1.2</v>
      </c>
      <c r="T132" s="58">
        <v>1.1100000000000001</v>
      </c>
      <c r="U132">
        <v>0.44</v>
      </c>
      <c r="V132">
        <v>0.75</v>
      </c>
      <c r="W132">
        <v>0.94</v>
      </c>
    </row>
    <row r="133" spans="1:23" ht="12.75" customHeight="1">
      <c r="A133" s="3"/>
      <c r="B133" s="1"/>
      <c r="C133" s="1"/>
      <c r="D133" s="1"/>
      <c r="E133" s="1"/>
      <c r="F133" s="1"/>
      <c r="G133" s="1"/>
      <c r="H133" s="1"/>
      <c r="I133" s="1"/>
      <c r="J133" s="1"/>
      <c r="K133" s="1"/>
      <c r="L133" s="1"/>
      <c r="N133" s="55" t="s">
        <v>87</v>
      </c>
      <c r="O133" s="55" t="s">
        <v>109</v>
      </c>
      <c r="P133" s="55">
        <v>66</v>
      </c>
      <c r="Q133" s="55" t="str">
        <f t="shared" si="3"/>
        <v>GGLPK066630</v>
      </c>
      <c r="R133" s="56">
        <v>30</v>
      </c>
      <c r="S133" s="60">
        <v>1.2</v>
      </c>
      <c r="T133" s="58">
        <v>1.1100000000000001</v>
      </c>
      <c r="U133">
        <v>0.44</v>
      </c>
      <c r="V133">
        <v>0.75</v>
      </c>
      <c r="W133">
        <v>0.94</v>
      </c>
    </row>
    <row r="134" spans="1:23" ht="12.75" customHeight="1">
      <c r="A134" s="3"/>
      <c r="B134" s="1"/>
      <c r="C134" s="1"/>
      <c r="D134" s="1"/>
      <c r="E134" s="1"/>
      <c r="F134" s="1"/>
      <c r="G134" s="1"/>
      <c r="H134" s="1"/>
      <c r="I134" s="1"/>
      <c r="J134" s="1"/>
      <c r="K134" s="1"/>
      <c r="L134" s="1"/>
      <c r="N134" s="55" t="s">
        <v>87</v>
      </c>
      <c r="O134" s="55" t="s">
        <v>109</v>
      </c>
      <c r="P134" s="55">
        <v>66</v>
      </c>
      <c r="Q134" s="55" t="str">
        <f t="shared" si="3"/>
        <v>GGLPK066635</v>
      </c>
      <c r="R134" s="56">
        <v>35</v>
      </c>
      <c r="S134" s="60">
        <v>1.2</v>
      </c>
      <c r="T134" s="58">
        <v>1.1100000000000001</v>
      </c>
      <c r="U134">
        <v>0.44</v>
      </c>
      <c r="V134">
        <v>0.75</v>
      </c>
      <c r="W134">
        <v>0.94</v>
      </c>
    </row>
    <row r="135" spans="1:23" ht="12.75" customHeight="1">
      <c r="A135" s="3"/>
      <c r="B135" s="1"/>
      <c r="C135" s="1"/>
      <c r="D135" s="1"/>
      <c r="E135" s="1"/>
      <c r="F135" s="1"/>
      <c r="G135" s="1"/>
      <c r="H135" s="1"/>
      <c r="I135" s="1"/>
      <c r="J135" s="1"/>
      <c r="K135" s="1"/>
      <c r="L135" s="1"/>
      <c r="N135" s="55" t="s">
        <v>87</v>
      </c>
      <c r="O135" s="55" t="s">
        <v>109</v>
      </c>
      <c r="P135" s="55">
        <v>66</v>
      </c>
      <c r="Q135" s="55" t="str">
        <f t="shared" si="3"/>
        <v>GGLPK066640</v>
      </c>
      <c r="R135" s="56">
        <v>40</v>
      </c>
      <c r="S135" s="60">
        <v>1.2</v>
      </c>
      <c r="T135" s="58">
        <v>1.1100000000000001</v>
      </c>
      <c r="U135">
        <v>0.44</v>
      </c>
      <c r="V135">
        <v>0.75</v>
      </c>
      <c r="W135">
        <v>0.94</v>
      </c>
    </row>
    <row r="136" spans="1:23" ht="12.75" customHeight="1">
      <c r="A136" s="3"/>
      <c r="B136" s="1"/>
      <c r="C136" s="1"/>
      <c r="D136" s="1"/>
      <c r="E136" s="1"/>
      <c r="F136" s="1"/>
      <c r="G136" s="1"/>
      <c r="H136" s="1"/>
      <c r="I136" s="1"/>
      <c r="J136" s="1"/>
      <c r="K136" s="1"/>
      <c r="L136" s="1"/>
      <c r="N136" s="55" t="s">
        <v>87</v>
      </c>
      <c r="O136" s="55" t="s">
        <v>109</v>
      </c>
      <c r="P136" s="55">
        <v>66</v>
      </c>
      <c r="Q136" s="55" t="str">
        <f t="shared" si="3"/>
        <v>GGLPK066645</v>
      </c>
      <c r="R136" s="56">
        <v>45</v>
      </c>
      <c r="S136" s="60">
        <v>1.2</v>
      </c>
      <c r="T136" s="58">
        <v>1.1100000000000001</v>
      </c>
      <c r="U136">
        <v>0.44</v>
      </c>
      <c r="V136">
        <v>0.75</v>
      </c>
      <c r="W136">
        <v>0.94</v>
      </c>
    </row>
    <row r="137" spans="1:23" ht="12.75" customHeight="1">
      <c r="A137" s="3"/>
      <c r="B137" s="1"/>
      <c r="C137" s="1"/>
      <c r="D137" s="1"/>
      <c r="E137" s="1"/>
      <c r="F137" s="1"/>
      <c r="G137" s="1"/>
      <c r="H137" s="1"/>
      <c r="I137" s="1"/>
      <c r="J137" s="1"/>
      <c r="K137" s="1"/>
      <c r="L137" s="1"/>
      <c r="N137" s="55" t="s">
        <v>87</v>
      </c>
      <c r="O137" s="55" t="s">
        <v>109</v>
      </c>
      <c r="P137" s="55">
        <v>66</v>
      </c>
      <c r="Q137" s="55" t="str">
        <f t="shared" si="3"/>
        <v>GGLPK066650</v>
      </c>
      <c r="R137" s="56">
        <v>50</v>
      </c>
      <c r="S137" s="60">
        <v>1.2</v>
      </c>
      <c r="T137" s="58">
        <v>1.1100000000000001</v>
      </c>
      <c r="U137">
        <v>0.44</v>
      </c>
      <c r="V137">
        <v>0.75</v>
      </c>
      <c r="W137">
        <v>0.94</v>
      </c>
    </row>
    <row r="138" spans="1:23" ht="12.75" customHeight="1">
      <c r="A138" s="3"/>
      <c r="B138" s="1"/>
      <c r="C138" s="1"/>
      <c r="D138" s="1"/>
      <c r="E138" s="1"/>
      <c r="F138" s="1"/>
      <c r="G138" s="1"/>
      <c r="H138" s="1"/>
      <c r="I138" s="1"/>
      <c r="J138" s="1"/>
      <c r="K138" s="1"/>
      <c r="L138" s="1"/>
      <c r="N138" s="55" t="s">
        <v>87</v>
      </c>
      <c r="O138" s="55" t="s">
        <v>109</v>
      </c>
      <c r="P138" s="55">
        <v>66</v>
      </c>
      <c r="Q138" s="55" t="str">
        <f t="shared" si="3"/>
        <v>GGLPK066655</v>
      </c>
      <c r="R138" s="56">
        <v>55</v>
      </c>
      <c r="S138" s="60">
        <v>1.2</v>
      </c>
      <c r="T138" s="58">
        <v>1.1100000000000001</v>
      </c>
      <c r="U138">
        <v>0.44</v>
      </c>
      <c r="V138">
        <v>0.75</v>
      </c>
      <c r="W138">
        <v>0.94</v>
      </c>
    </row>
    <row r="139" spans="1:23" ht="12.75" customHeight="1">
      <c r="A139" s="3"/>
      <c r="B139" s="1"/>
      <c r="C139" s="1"/>
      <c r="D139" s="1"/>
      <c r="E139" s="1"/>
      <c r="F139" s="1"/>
      <c r="G139" s="1"/>
      <c r="H139" s="1"/>
      <c r="I139" s="1"/>
      <c r="J139" s="1"/>
      <c r="K139" s="1"/>
      <c r="L139" s="1"/>
      <c r="N139" s="55" t="s">
        <v>87</v>
      </c>
      <c r="O139" s="55" t="s">
        <v>109</v>
      </c>
      <c r="P139" s="55">
        <v>66</v>
      </c>
      <c r="Q139" s="55" t="str">
        <f t="shared" si="3"/>
        <v>GGLPK066660</v>
      </c>
      <c r="R139" s="56">
        <v>60</v>
      </c>
      <c r="S139" s="60">
        <v>1.2</v>
      </c>
      <c r="T139" s="58">
        <v>1.1100000000000001</v>
      </c>
      <c r="U139">
        <v>0.44</v>
      </c>
      <c r="V139">
        <v>0.75</v>
      </c>
      <c r="W139">
        <v>0.94</v>
      </c>
    </row>
    <row r="140" spans="1:23" ht="12.75" customHeight="1">
      <c r="A140" s="3"/>
      <c r="B140" s="1"/>
      <c r="C140" s="1"/>
      <c r="D140" s="1"/>
      <c r="E140" s="1"/>
      <c r="F140" s="1"/>
      <c r="G140" s="1"/>
      <c r="H140" s="1"/>
      <c r="I140" s="1"/>
      <c r="J140" s="1"/>
      <c r="K140" s="1"/>
      <c r="L140" s="1"/>
      <c r="N140" s="55" t="s">
        <v>87</v>
      </c>
      <c r="O140" s="55" t="s">
        <v>109</v>
      </c>
      <c r="P140" s="55">
        <v>66</v>
      </c>
      <c r="Q140" s="55" t="str">
        <f t="shared" si="3"/>
        <v>GGLPK066665</v>
      </c>
      <c r="R140" s="56">
        <v>65</v>
      </c>
      <c r="S140" s="60">
        <v>1.1000000000000001</v>
      </c>
      <c r="T140" s="58">
        <v>1.1100000000000001</v>
      </c>
      <c r="U140">
        <v>0.44</v>
      </c>
      <c r="V140">
        <v>0.75</v>
      </c>
      <c r="W140">
        <v>0.94</v>
      </c>
    </row>
    <row r="141" spans="1:23" ht="12.75" customHeight="1">
      <c r="A141" s="3"/>
      <c r="B141" s="1"/>
      <c r="C141" s="1"/>
      <c r="D141" s="1"/>
      <c r="E141" s="1"/>
      <c r="F141" s="1"/>
      <c r="G141" s="1"/>
      <c r="H141" s="1"/>
      <c r="I141" s="1"/>
      <c r="J141" s="1"/>
      <c r="K141" s="1"/>
      <c r="L141" s="1"/>
      <c r="N141" s="55" t="s">
        <v>87</v>
      </c>
      <c r="O141" s="55" t="s">
        <v>109</v>
      </c>
      <c r="P141" s="55">
        <v>66</v>
      </c>
      <c r="Q141" s="55" t="str">
        <f t="shared" si="3"/>
        <v>GGLPK066670</v>
      </c>
      <c r="R141" s="56">
        <v>70</v>
      </c>
      <c r="S141" s="60">
        <v>1.1000000000000001</v>
      </c>
      <c r="T141" s="58">
        <v>1.1100000000000001</v>
      </c>
      <c r="U141">
        <v>0.44</v>
      </c>
      <c r="V141">
        <v>0.75</v>
      </c>
      <c r="W141">
        <v>0.94</v>
      </c>
    </row>
    <row r="142" spans="1:23" ht="12.75" customHeight="1">
      <c r="A142" s="3"/>
      <c r="B142" s="1"/>
      <c r="C142" s="1"/>
      <c r="D142" s="1"/>
      <c r="E142" s="1"/>
      <c r="F142" s="1"/>
      <c r="G142" s="1"/>
      <c r="H142" s="1"/>
      <c r="I142" s="1"/>
      <c r="J142" s="1"/>
      <c r="K142" s="1"/>
      <c r="L142" s="1"/>
      <c r="N142" s="55" t="s">
        <v>87</v>
      </c>
      <c r="O142" s="55" t="s">
        <v>109</v>
      </c>
      <c r="P142" s="55">
        <v>66</v>
      </c>
      <c r="Q142" s="55" t="str">
        <f t="shared" si="3"/>
        <v>GGLPK066675</v>
      </c>
      <c r="R142" s="56">
        <v>75</v>
      </c>
      <c r="S142" s="60">
        <v>1.1000000000000001</v>
      </c>
      <c r="T142" s="58">
        <v>1.1100000000000001</v>
      </c>
      <c r="U142">
        <v>0.44</v>
      </c>
      <c r="V142">
        <v>0.75</v>
      </c>
      <c r="W142">
        <v>0.94</v>
      </c>
    </row>
    <row r="143" spans="1:23" ht="12.75" customHeight="1">
      <c r="A143" s="3"/>
      <c r="B143" s="1"/>
      <c r="C143" s="1"/>
      <c r="D143" s="1"/>
      <c r="E143" s="1"/>
      <c r="F143" s="1"/>
      <c r="G143" s="1"/>
      <c r="H143" s="1"/>
      <c r="I143" s="1"/>
      <c r="J143" s="1"/>
      <c r="K143" s="1"/>
      <c r="L143" s="1"/>
      <c r="N143" s="55" t="s">
        <v>87</v>
      </c>
      <c r="O143" s="55" t="s">
        <v>109</v>
      </c>
      <c r="P143" s="55">
        <v>66</v>
      </c>
      <c r="Q143" s="55" t="str">
        <f t="shared" si="3"/>
        <v>GGLPK066680</v>
      </c>
      <c r="R143" s="56">
        <v>80</v>
      </c>
      <c r="S143" s="60">
        <v>1.1000000000000001</v>
      </c>
      <c r="T143" s="58">
        <v>1.1100000000000001</v>
      </c>
      <c r="U143">
        <v>0.44</v>
      </c>
      <c r="V143">
        <v>0.75</v>
      </c>
      <c r="W143">
        <v>0.94</v>
      </c>
    </row>
    <row r="144" spans="1:23" ht="12.75" customHeight="1">
      <c r="A144" s="3"/>
      <c r="B144" s="1"/>
      <c r="C144" s="1"/>
      <c r="D144" s="1"/>
      <c r="E144" s="1"/>
      <c r="F144" s="1"/>
      <c r="G144" s="1"/>
      <c r="H144" s="1"/>
      <c r="I144" s="1"/>
      <c r="J144" s="1"/>
      <c r="K144" s="1"/>
      <c r="L144" s="1"/>
      <c r="N144" s="55" t="s">
        <v>87</v>
      </c>
      <c r="O144" s="55" t="s">
        <v>109</v>
      </c>
      <c r="P144" s="55">
        <v>66</v>
      </c>
      <c r="Q144" s="55" t="str">
        <f t="shared" si="3"/>
        <v>GGLPK066685</v>
      </c>
      <c r="R144" s="56">
        <v>85</v>
      </c>
      <c r="S144" s="60">
        <v>1.1000000000000001</v>
      </c>
      <c r="T144" s="58">
        <v>1.1100000000000001</v>
      </c>
      <c r="U144">
        <v>0.44</v>
      </c>
      <c r="V144">
        <v>0.75</v>
      </c>
      <c r="W144">
        <v>0.94</v>
      </c>
    </row>
    <row r="145" spans="1:23" ht="12.75" customHeight="1">
      <c r="A145" s="3"/>
      <c r="B145" s="1"/>
      <c r="C145" s="1"/>
      <c r="D145" s="1"/>
      <c r="E145" s="1"/>
      <c r="F145" s="1"/>
      <c r="G145" s="1"/>
      <c r="H145" s="1"/>
      <c r="I145" s="1"/>
      <c r="J145" s="1"/>
      <c r="K145" s="1"/>
      <c r="L145" s="1"/>
      <c r="N145" s="55" t="s">
        <v>87</v>
      </c>
      <c r="O145" s="55" t="s">
        <v>109</v>
      </c>
      <c r="P145" s="55">
        <v>66</v>
      </c>
      <c r="Q145" s="55" t="str">
        <f t="shared" si="3"/>
        <v>GGLPK066690</v>
      </c>
      <c r="R145" s="56">
        <v>90</v>
      </c>
      <c r="S145" s="60">
        <v>1.1000000000000001</v>
      </c>
      <c r="T145" s="58">
        <v>1.1100000000000001</v>
      </c>
      <c r="U145">
        <v>0.44</v>
      </c>
      <c r="V145">
        <v>0.75</v>
      </c>
      <c r="W145">
        <v>0.94</v>
      </c>
    </row>
    <row r="146" spans="1:23" ht="12.75" customHeight="1">
      <c r="A146" s="3"/>
      <c r="B146" s="1"/>
      <c r="C146" s="1"/>
      <c r="D146" s="1"/>
      <c r="E146" s="1"/>
      <c r="F146" s="1"/>
      <c r="G146" s="1"/>
      <c r="H146" s="1"/>
      <c r="I146" s="1"/>
      <c r="J146" s="1"/>
      <c r="K146" s="1"/>
      <c r="L146" s="1"/>
      <c r="N146" s="55" t="s">
        <v>113</v>
      </c>
      <c r="O146" s="55" t="s">
        <v>109</v>
      </c>
      <c r="P146" s="55">
        <v>66</v>
      </c>
      <c r="Q146" s="55" t="str">
        <f t="shared" si="3"/>
        <v>GPLPK066615</v>
      </c>
      <c r="R146" s="56">
        <v>15</v>
      </c>
      <c r="S146" s="60">
        <v>1.2</v>
      </c>
      <c r="T146" s="58">
        <v>1.1100000000000001</v>
      </c>
      <c r="U146">
        <v>0.44</v>
      </c>
      <c r="V146">
        <v>0.75</v>
      </c>
      <c r="W146">
        <v>0.94</v>
      </c>
    </row>
    <row r="147" spans="1:23" ht="12.75" customHeight="1">
      <c r="A147" s="3"/>
      <c r="B147" s="1"/>
      <c r="C147" s="1"/>
      <c r="D147" s="1"/>
      <c r="E147" s="1"/>
      <c r="F147" s="1"/>
      <c r="G147" s="1"/>
      <c r="H147" s="1"/>
      <c r="I147" s="1"/>
      <c r="J147" s="1"/>
      <c r="K147" s="1"/>
      <c r="L147" s="1"/>
      <c r="N147" s="55" t="s">
        <v>113</v>
      </c>
      <c r="O147" s="55" t="s">
        <v>109</v>
      </c>
      <c r="P147" s="55">
        <v>66</v>
      </c>
      <c r="Q147" s="55" t="str">
        <f t="shared" si="3"/>
        <v>GPLPK066620</v>
      </c>
      <c r="R147" s="56">
        <v>20</v>
      </c>
      <c r="S147" s="60">
        <v>1.2</v>
      </c>
      <c r="T147" s="58">
        <v>1.1100000000000001</v>
      </c>
      <c r="U147">
        <v>0.44</v>
      </c>
      <c r="V147">
        <v>0.75</v>
      </c>
      <c r="W147">
        <v>0.94</v>
      </c>
    </row>
    <row r="148" spans="1:23" ht="12.75" customHeight="1">
      <c r="A148" s="1"/>
      <c r="B148" s="1"/>
      <c r="C148" s="1"/>
      <c r="D148" s="1"/>
      <c r="E148" s="1"/>
      <c r="F148" s="1"/>
      <c r="G148" s="1"/>
      <c r="H148" s="1"/>
      <c r="I148" s="1"/>
      <c r="J148" s="1"/>
      <c r="K148" s="1"/>
      <c r="L148" s="1"/>
      <c r="N148" s="55" t="s">
        <v>113</v>
      </c>
      <c r="O148" s="55" t="s">
        <v>109</v>
      </c>
      <c r="P148" s="55">
        <v>66</v>
      </c>
      <c r="Q148" s="55" t="str">
        <f t="shared" si="3"/>
        <v>GPLPK066625</v>
      </c>
      <c r="R148" s="56">
        <v>25</v>
      </c>
      <c r="S148" s="60">
        <v>1.2</v>
      </c>
      <c r="T148" s="58">
        <v>1.1100000000000001</v>
      </c>
      <c r="U148">
        <v>0.44</v>
      </c>
      <c r="V148">
        <v>0.75</v>
      </c>
      <c r="W148">
        <v>0.94</v>
      </c>
    </row>
    <row r="149" spans="1:23" ht="12.75" customHeight="1">
      <c r="A149" s="1"/>
      <c r="B149" s="1"/>
      <c r="C149" s="1"/>
      <c r="D149" s="1"/>
      <c r="E149" s="1"/>
      <c r="F149" s="1"/>
      <c r="G149" s="1"/>
      <c r="H149" s="1"/>
      <c r="I149" s="1"/>
      <c r="J149" s="1"/>
      <c r="K149" s="1"/>
      <c r="L149" s="1"/>
      <c r="N149" s="55" t="s">
        <v>113</v>
      </c>
      <c r="O149" s="55" t="s">
        <v>109</v>
      </c>
      <c r="P149" s="55">
        <v>66</v>
      </c>
      <c r="Q149" s="55" t="str">
        <f t="shared" si="3"/>
        <v>GPLPK066630</v>
      </c>
      <c r="R149" s="56">
        <v>30</v>
      </c>
      <c r="S149" s="60">
        <v>1.2</v>
      </c>
      <c r="T149" s="58">
        <v>1.1100000000000001</v>
      </c>
      <c r="U149">
        <v>0.44</v>
      </c>
      <c r="V149">
        <v>0.75</v>
      </c>
      <c r="W149">
        <v>0.94</v>
      </c>
    </row>
    <row r="150" spans="1:23" ht="12.75" customHeight="1">
      <c r="A150" s="1"/>
      <c r="B150" s="1"/>
      <c r="C150" s="1"/>
      <c r="D150" s="1"/>
      <c r="E150" s="1"/>
      <c r="F150" s="1"/>
      <c r="G150" s="1"/>
      <c r="H150" s="1"/>
      <c r="I150" s="1"/>
      <c r="J150" s="1"/>
      <c r="K150" s="1"/>
      <c r="L150" s="1"/>
      <c r="N150" s="55" t="s">
        <v>113</v>
      </c>
      <c r="O150" s="55" t="s">
        <v>109</v>
      </c>
      <c r="P150" s="55">
        <v>66</v>
      </c>
      <c r="Q150" s="55" t="str">
        <f t="shared" si="3"/>
        <v>GPLPK066635</v>
      </c>
      <c r="R150" s="56">
        <v>35</v>
      </c>
      <c r="S150" s="60">
        <v>1.2</v>
      </c>
      <c r="T150" s="58">
        <v>1.1100000000000001</v>
      </c>
      <c r="U150">
        <v>0.44</v>
      </c>
      <c r="V150">
        <v>0.75</v>
      </c>
      <c r="W150">
        <v>0.94</v>
      </c>
    </row>
    <row r="151" spans="1:23" ht="12.75" customHeight="1">
      <c r="A151" s="1"/>
      <c r="B151" s="1"/>
      <c r="C151" s="1"/>
      <c r="D151" s="1"/>
      <c r="E151" s="1"/>
      <c r="F151" s="1"/>
      <c r="G151" s="1"/>
      <c r="H151" s="1"/>
      <c r="I151" s="1"/>
      <c r="J151" s="1"/>
      <c r="K151" s="1"/>
      <c r="L151" s="1"/>
      <c r="N151" s="55" t="s">
        <v>113</v>
      </c>
      <c r="O151" s="55" t="s">
        <v>109</v>
      </c>
      <c r="P151" s="55">
        <v>66</v>
      </c>
      <c r="Q151" s="55" t="str">
        <f t="shared" si="3"/>
        <v>GPLPK066640</v>
      </c>
      <c r="R151" s="56">
        <v>40</v>
      </c>
      <c r="S151" s="60">
        <v>1.2</v>
      </c>
      <c r="T151" s="58">
        <v>1.1100000000000001</v>
      </c>
      <c r="U151">
        <v>0.44</v>
      </c>
      <c r="V151">
        <v>0.75</v>
      </c>
      <c r="W151">
        <v>0.94</v>
      </c>
    </row>
    <row r="152" spans="1:23" ht="12.75" customHeight="1">
      <c r="A152" s="1"/>
      <c r="B152" s="1"/>
      <c r="C152" s="1"/>
      <c r="D152" s="1"/>
      <c r="E152" s="1"/>
      <c r="F152" s="1"/>
      <c r="G152" s="1"/>
      <c r="H152" s="1"/>
      <c r="I152" s="1"/>
      <c r="J152" s="1"/>
      <c r="K152" s="1"/>
      <c r="L152" s="1"/>
      <c r="N152" s="55" t="s">
        <v>113</v>
      </c>
      <c r="O152" s="55" t="s">
        <v>109</v>
      </c>
      <c r="P152" s="55">
        <v>66</v>
      </c>
      <c r="Q152" s="55" t="str">
        <f t="shared" si="3"/>
        <v>GPLPK066645</v>
      </c>
      <c r="R152" s="56">
        <v>45</v>
      </c>
      <c r="S152" s="60">
        <v>1.2</v>
      </c>
      <c r="T152" s="58">
        <v>1.1100000000000001</v>
      </c>
      <c r="U152">
        <v>0.44</v>
      </c>
      <c r="V152">
        <v>0.75</v>
      </c>
      <c r="W152">
        <v>0.94</v>
      </c>
    </row>
    <row r="153" spans="1:23">
      <c r="N153" s="55" t="s">
        <v>113</v>
      </c>
      <c r="O153" s="55" t="s">
        <v>109</v>
      </c>
      <c r="P153" s="55">
        <v>66</v>
      </c>
      <c r="Q153" s="55" t="str">
        <f t="shared" si="3"/>
        <v>GPLPK066650</v>
      </c>
      <c r="R153" s="56">
        <v>50</v>
      </c>
      <c r="S153" s="60">
        <v>1.2</v>
      </c>
      <c r="T153" s="58">
        <v>1.1100000000000001</v>
      </c>
      <c r="U153">
        <v>0.44</v>
      </c>
      <c r="V153">
        <v>0.75</v>
      </c>
      <c r="W153">
        <v>0.94</v>
      </c>
    </row>
    <row r="154" spans="1:23">
      <c r="N154" s="55" t="s">
        <v>113</v>
      </c>
      <c r="O154" s="55" t="s">
        <v>109</v>
      </c>
      <c r="P154" s="55">
        <v>66</v>
      </c>
      <c r="Q154" s="55" t="str">
        <f t="shared" si="3"/>
        <v>GPLPK066655</v>
      </c>
      <c r="R154" s="56">
        <v>55</v>
      </c>
      <c r="S154" s="60">
        <v>1.2</v>
      </c>
      <c r="T154" s="58">
        <v>1.1100000000000001</v>
      </c>
      <c r="U154">
        <v>0.44</v>
      </c>
      <c r="V154">
        <v>0.75</v>
      </c>
      <c r="W154">
        <v>0.94</v>
      </c>
    </row>
    <row r="155" spans="1:23">
      <c r="N155" s="55" t="s">
        <v>113</v>
      </c>
      <c r="O155" s="55" t="s">
        <v>109</v>
      </c>
      <c r="P155" s="55">
        <v>66</v>
      </c>
      <c r="Q155" s="55" t="str">
        <f t="shared" si="3"/>
        <v>GPLPK066660</v>
      </c>
      <c r="R155" s="56">
        <v>60</v>
      </c>
      <c r="S155" s="60">
        <v>1.2</v>
      </c>
      <c r="T155" s="58">
        <v>1.1100000000000001</v>
      </c>
      <c r="U155">
        <v>0.44</v>
      </c>
      <c r="V155">
        <v>0.75</v>
      </c>
      <c r="W155">
        <v>0.94</v>
      </c>
    </row>
    <row r="156" spans="1:23">
      <c r="N156" s="55" t="s">
        <v>113</v>
      </c>
      <c r="O156" s="55" t="s">
        <v>109</v>
      </c>
      <c r="P156" s="55">
        <v>66</v>
      </c>
      <c r="Q156" s="55" t="str">
        <f t="shared" si="3"/>
        <v>GPLPK066665</v>
      </c>
      <c r="R156" s="56">
        <v>65</v>
      </c>
      <c r="S156" s="60">
        <v>1.1000000000000001</v>
      </c>
      <c r="T156" s="58">
        <v>1.1100000000000001</v>
      </c>
      <c r="U156">
        <v>0.44</v>
      </c>
      <c r="V156">
        <v>0.75</v>
      </c>
      <c r="W156">
        <v>0.94</v>
      </c>
    </row>
    <row r="157" spans="1:23">
      <c r="N157" s="55" t="s">
        <v>113</v>
      </c>
      <c r="O157" s="55" t="s">
        <v>109</v>
      </c>
      <c r="P157" s="55">
        <v>66</v>
      </c>
      <c r="Q157" s="55" t="str">
        <f t="shared" si="3"/>
        <v>GPLPK066670</v>
      </c>
      <c r="R157" s="56">
        <v>70</v>
      </c>
      <c r="S157" s="60">
        <v>1.1000000000000001</v>
      </c>
      <c r="T157" s="58">
        <v>1.1100000000000001</v>
      </c>
      <c r="U157">
        <v>0.44</v>
      </c>
      <c r="V157">
        <v>0.75</v>
      </c>
      <c r="W157">
        <v>0.94</v>
      </c>
    </row>
    <row r="158" spans="1:23">
      <c r="N158" s="55" t="s">
        <v>113</v>
      </c>
      <c r="O158" s="55" t="s">
        <v>109</v>
      </c>
      <c r="P158" s="55">
        <v>66</v>
      </c>
      <c r="Q158" s="55" t="str">
        <f t="shared" si="3"/>
        <v>GPLPK066675</v>
      </c>
      <c r="R158" s="56">
        <v>75</v>
      </c>
      <c r="S158" s="60">
        <v>1.1000000000000001</v>
      </c>
      <c r="T158" s="58">
        <v>1.1100000000000001</v>
      </c>
      <c r="U158">
        <v>0.44</v>
      </c>
      <c r="V158">
        <v>0.75</v>
      </c>
      <c r="W158">
        <v>0.94</v>
      </c>
    </row>
    <row r="159" spans="1:23">
      <c r="N159" s="55" t="s">
        <v>113</v>
      </c>
      <c r="O159" s="55" t="s">
        <v>109</v>
      </c>
      <c r="P159" s="55">
        <v>66</v>
      </c>
      <c r="Q159" s="55" t="str">
        <f t="shared" si="3"/>
        <v>GPLPK066680</v>
      </c>
      <c r="R159" s="56">
        <v>80</v>
      </c>
      <c r="S159" s="60">
        <v>1.1000000000000001</v>
      </c>
      <c r="T159" s="58">
        <v>1.1100000000000001</v>
      </c>
      <c r="U159">
        <v>0.44</v>
      </c>
      <c r="V159">
        <v>0.75</v>
      </c>
      <c r="W159">
        <v>0.94</v>
      </c>
    </row>
    <row r="160" spans="1:23">
      <c r="N160" s="55" t="s">
        <v>113</v>
      </c>
      <c r="O160" s="55" t="s">
        <v>109</v>
      </c>
      <c r="P160" s="55">
        <v>66</v>
      </c>
      <c r="Q160" s="55" t="str">
        <f t="shared" si="3"/>
        <v>GPLPK066685</v>
      </c>
      <c r="R160" s="56">
        <v>85</v>
      </c>
      <c r="S160" s="60">
        <v>1.1000000000000001</v>
      </c>
      <c r="T160" s="58">
        <v>1.1100000000000001</v>
      </c>
      <c r="U160">
        <v>0.44</v>
      </c>
      <c r="V160">
        <v>0.75</v>
      </c>
      <c r="W160">
        <v>0.94</v>
      </c>
    </row>
    <row r="161" spans="14:23">
      <c r="N161" s="55" t="s">
        <v>113</v>
      </c>
      <c r="O161" s="55" t="s">
        <v>109</v>
      </c>
      <c r="P161" s="55">
        <v>66</v>
      </c>
      <c r="Q161" s="55" t="str">
        <f t="shared" si="3"/>
        <v>GPLPK066690</v>
      </c>
      <c r="R161" s="56">
        <v>90</v>
      </c>
      <c r="S161" s="60">
        <v>1.1000000000000001</v>
      </c>
      <c r="T161" s="58">
        <v>1.1100000000000001</v>
      </c>
      <c r="U161">
        <v>0.44</v>
      </c>
      <c r="V161">
        <v>0.75</v>
      </c>
      <c r="W161">
        <v>0.94</v>
      </c>
    </row>
    <row r="162" spans="14:23">
      <c r="N162" s="55" t="s">
        <v>87</v>
      </c>
      <c r="O162" s="55" t="s">
        <v>110</v>
      </c>
      <c r="P162" s="55">
        <v>66</v>
      </c>
      <c r="Q162" s="55" t="str">
        <f t="shared" si="3"/>
        <v>GGLSK066615</v>
      </c>
      <c r="R162" s="59">
        <v>15</v>
      </c>
      <c r="S162" s="60">
        <v>1.2</v>
      </c>
      <c r="T162" s="58">
        <v>1.34</v>
      </c>
      <c r="U162">
        <v>0.44</v>
      </c>
      <c r="V162">
        <v>0.94</v>
      </c>
      <c r="W162">
        <v>1.1599999999999999</v>
      </c>
    </row>
    <row r="163" spans="14:23">
      <c r="N163" s="55" t="s">
        <v>87</v>
      </c>
      <c r="O163" s="55" t="s">
        <v>110</v>
      </c>
      <c r="P163" s="55">
        <v>66</v>
      </c>
      <c r="Q163" s="55" t="str">
        <f t="shared" ref="Q163:Q193" si="4">_xlfn.CONCAT(N163,O163,P163,R163)</f>
        <v>GGLSK066620</v>
      </c>
      <c r="R163" s="59">
        <v>20</v>
      </c>
      <c r="S163" s="60">
        <v>1.2</v>
      </c>
      <c r="T163" s="58">
        <v>1.34</v>
      </c>
      <c r="U163">
        <v>0.44</v>
      </c>
      <c r="V163">
        <v>0.94</v>
      </c>
      <c r="W163">
        <v>1.1599999999999999</v>
      </c>
    </row>
    <row r="164" spans="14:23">
      <c r="N164" s="55" t="s">
        <v>87</v>
      </c>
      <c r="O164" s="55" t="s">
        <v>110</v>
      </c>
      <c r="P164" s="55">
        <v>66</v>
      </c>
      <c r="Q164" s="55" t="str">
        <f t="shared" si="4"/>
        <v>GGLSK066625</v>
      </c>
      <c r="R164" s="59">
        <v>25</v>
      </c>
      <c r="S164" s="60">
        <v>1.2</v>
      </c>
      <c r="T164" s="58">
        <v>1.34</v>
      </c>
      <c r="U164">
        <v>0.44</v>
      </c>
      <c r="V164">
        <v>0.94</v>
      </c>
      <c r="W164">
        <v>1.1599999999999999</v>
      </c>
    </row>
    <row r="165" spans="14:23">
      <c r="N165" s="55" t="s">
        <v>87</v>
      </c>
      <c r="O165" s="55" t="s">
        <v>110</v>
      </c>
      <c r="P165" s="55">
        <v>66</v>
      </c>
      <c r="Q165" s="55" t="str">
        <f t="shared" si="4"/>
        <v>GGLSK066630</v>
      </c>
      <c r="R165" s="59">
        <v>30</v>
      </c>
      <c r="S165" s="60">
        <v>1.2</v>
      </c>
      <c r="T165" s="58">
        <v>1.34</v>
      </c>
      <c r="U165">
        <v>0.44</v>
      </c>
      <c r="V165">
        <v>0.94</v>
      </c>
      <c r="W165">
        <v>1.1599999999999999</v>
      </c>
    </row>
    <row r="166" spans="14:23">
      <c r="N166" s="55" t="s">
        <v>87</v>
      </c>
      <c r="O166" s="55" t="s">
        <v>110</v>
      </c>
      <c r="P166" s="55">
        <v>66</v>
      </c>
      <c r="Q166" s="55" t="str">
        <f t="shared" si="4"/>
        <v>GGLSK066635</v>
      </c>
      <c r="R166" s="56">
        <v>35</v>
      </c>
      <c r="S166" s="60">
        <v>1.1000000000000001</v>
      </c>
      <c r="T166" s="58">
        <v>1.34</v>
      </c>
      <c r="U166">
        <v>0.44</v>
      </c>
      <c r="V166">
        <v>0.94</v>
      </c>
      <c r="W166">
        <v>1.1599999999999999</v>
      </c>
    </row>
    <row r="167" spans="14:23">
      <c r="N167" s="55" t="s">
        <v>87</v>
      </c>
      <c r="O167" s="55" t="s">
        <v>110</v>
      </c>
      <c r="P167" s="55">
        <v>66</v>
      </c>
      <c r="Q167" s="55" t="str">
        <f t="shared" si="4"/>
        <v>GGLSK066640</v>
      </c>
      <c r="R167" s="56">
        <v>40</v>
      </c>
      <c r="S167" s="60">
        <v>1.1000000000000001</v>
      </c>
      <c r="T167" s="58">
        <v>1.34</v>
      </c>
      <c r="U167">
        <v>0.44</v>
      </c>
      <c r="V167">
        <v>0.94</v>
      </c>
      <c r="W167">
        <v>1.1599999999999999</v>
      </c>
    </row>
    <row r="168" spans="14:23">
      <c r="N168" s="55" t="s">
        <v>87</v>
      </c>
      <c r="O168" s="55" t="s">
        <v>110</v>
      </c>
      <c r="P168" s="55">
        <v>66</v>
      </c>
      <c r="Q168" s="55" t="str">
        <f t="shared" si="4"/>
        <v>GGLSK066645</v>
      </c>
      <c r="R168" s="56">
        <v>45</v>
      </c>
      <c r="S168" s="60">
        <v>1.1000000000000001</v>
      </c>
      <c r="T168" s="58">
        <v>1.34</v>
      </c>
      <c r="U168">
        <v>0.44</v>
      </c>
      <c r="V168">
        <v>0.94</v>
      </c>
      <c r="W168">
        <v>1.1599999999999999</v>
      </c>
    </row>
    <row r="169" spans="14:23">
      <c r="N169" s="55" t="s">
        <v>87</v>
      </c>
      <c r="O169" s="55" t="s">
        <v>110</v>
      </c>
      <c r="P169" s="55">
        <v>66</v>
      </c>
      <c r="Q169" s="55" t="str">
        <f t="shared" si="4"/>
        <v>GGLSK066650</v>
      </c>
      <c r="R169" s="56">
        <v>50</v>
      </c>
      <c r="S169" s="60">
        <v>1.1000000000000001</v>
      </c>
      <c r="T169" s="58">
        <v>1.34</v>
      </c>
      <c r="U169">
        <v>0.44</v>
      </c>
      <c r="V169">
        <v>0.94</v>
      </c>
      <c r="W169">
        <v>1.1599999999999999</v>
      </c>
    </row>
    <row r="170" spans="14:23">
      <c r="N170" s="55" t="s">
        <v>87</v>
      </c>
      <c r="O170" s="55" t="s">
        <v>110</v>
      </c>
      <c r="P170" s="55">
        <v>66</v>
      </c>
      <c r="Q170" s="55" t="str">
        <f t="shared" si="4"/>
        <v>GGLSK066655</v>
      </c>
      <c r="R170" s="56">
        <v>55</v>
      </c>
      <c r="S170" s="60">
        <v>1.1000000000000001</v>
      </c>
      <c r="T170" s="58">
        <v>1.34</v>
      </c>
      <c r="U170">
        <v>0.44</v>
      </c>
      <c r="V170">
        <v>0.94</v>
      </c>
      <c r="W170">
        <v>1.1599999999999999</v>
      </c>
    </row>
    <row r="171" spans="14:23">
      <c r="N171" s="55" t="s">
        <v>87</v>
      </c>
      <c r="O171" s="55" t="s">
        <v>110</v>
      </c>
      <c r="P171" s="55">
        <v>66</v>
      </c>
      <c r="Q171" s="55" t="str">
        <f t="shared" si="4"/>
        <v>GGLSK066650</v>
      </c>
      <c r="R171" s="56">
        <v>50</v>
      </c>
      <c r="S171" s="60">
        <v>1.1000000000000001</v>
      </c>
      <c r="T171" s="58">
        <v>1.34</v>
      </c>
      <c r="U171">
        <v>0.44</v>
      </c>
      <c r="V171">
        <v>0.94</v>
      </c>
      <c r="W171">
        <v>1.1599999999999999</v>
      </c>
    </row>
    <row r="172" spans="14:23">
      <c r="N172" s="55" t="s">
        <v>87</v>
      </c>
      <c r="O172" s="55" t="s">
        <v>110</v>
      </c>
      <c r="P172" s="55">
        <v>66</v>
      </c>
      <c r="Q172" s="55" t="str">
        <f t="shared" si="4"/>
        <v>GGLSK066665</v>
      </c>
      <c r="R172" s="56">
        <v>65</v>
      </c>
      <c r="S172" s="60">
        <v>1.1000000000000001</v>
      </c>
      <c r="T172" s="58">
        <v>1.34</v>
      </c>
      <c r="U172">
        <v>0.44</v>
      </c>
      <c r="V172">
        <v>0.94</v>
      </c>
      <c r="W172">
        <v>1.1599999999999999</v>
      </c>
    </row>
    <row r="173" spans="14:23">
      <c r="N173" s="55" t="s">
        <v>87</v>
      </c>
      <c r="O173" s="55" t="s">
        <v>110</v>
      </c>
      <c r="P173" s="55">
        <v>66</v>
      </c>
      <c r="Q173" s="55" t="str">
        <f t="shared" si="4"/>
        <v>GGLSK066670</v>
      </c>
      <c r="R173" s="56">
        <v>70</v>
      </c>
      <c r="S173" s="60">
        <v>1.1000000000000001</v>
      </c>
      <c r="T173" s="58">
        <v>1.34</v>
      </c>
      <c r="U173">
        <v>0.44</v>
      </c>
      <c r="V173">
        <v>0.94</v>
      </c>
      <c r="W173">
        <v>1.1599999999999999</v>
      </c>
    </row>
    <row r="174" spans="14:23">
      <c r="N174" s="55" t="s">
        <v>87</v>
      </c>
      <c r="O174" s="55" t="s">
        <v>110</v>
      </c>
      <c r="P174" s="55">
        <v>66</v>
      </c>
      <c r="Q174" s="55" t="str">
        <f t="shared" si="4"/>
        <v>GGLSK066675</v>
      </c>
      <c r="R174" s="56">
        <v>75</v>
      </c>
      <c r="S174" s="60">
        <v>1.1000000000000001</v>
      </c>
      <c r="T174" s="58">
        <v>1.34</v>
      </c>
      <c r="U174">
        <v>0.44</v>
      </c>
      <c r="V174">
        <v>0.94</v>
      </c>
      <c r="W174">
        <v>1.1599999999999999</v>
      </c>
    </row>
    <row r="175" spans="14:23">
      <c r="N175" s="55" t="s">
        <v>87</v>
      </c>
      <c r="O175" s="55" t="s">
        <v>110</v>
      </c>
      <c r="P175" s="55">
        <v>66</v>
      </c>
      <c r="Q175" s="55" t="str">
        <f t="shared" si="4"/>
        <v>GGLSK066680</v>
      </c>
      <c r="R175" s="56">
        <v>80</v>
      </c>
      <c r="S175" s="60">
        <v>1.1000000000000001</v>
      </c>
      <c r="T175" s="58">
        <v>1.34</v>
      </c>
      <c r="U175">
        <v>0.44</v>
      </c>
      <c r="V175">
        <v>0.94</v>
      </c>
      <c r="W175">
        <v>1.1599999999999999</v>
      </c>
    </row>
    <row r="176" spans="14:23">
      <c r="N176" s="55" t="s">
        <v>87</v>
      </c>
      <c r="O176" s="55" t="s">
        <v>110</v>
      </c>
      <c r="P176" s="55">
        <v>66</v>
      </c>
      <c r="Q176" s="55" t="str">
        <f t="shared" si="4"/>
        <v>GGLSK066685</v>
      </c>
      <c r="R176" s="56">
        <v>85</v>
      </c>
      <c r="S176" s="60">
        <v>1.1000000000000001</v>
      </c>
      <c r="T176" s="58">
        <v>1.34</v>
      </c>
      <c r="U176">
        <v>0.44</v>
      </c>
      <c r="V176">
        <v>0.94</v>
      </c>
      <c r="W176">
        <v>1.1599999999999999</v>
      </c>
    </row>
    <row r="177" spans="14:23">
      <c r="N177" s="55" t="s">
        <v>87</v>
      </c>
      <c r="O177" s="55" t="s">
        <v>110</v>
      </c>
      <c r="P177" s="55">
        <v>66</v>
      </c>
      <c r="Q177" s="55" t="str">
        <f t="shared" si="4"/>
        <v>GGLSK066690</v>
      </c>
      <c r="R177" s="56">
        <v>90</v>
      </c>
      <c r="S177" s="60">
        <v>1.1000000000000001</v>
      </c>
      <c r="T177" s="58">
        <v>1.34</v>
      </c>
      <c r="U177">
        <v>0.44</v>
      </c>
      <c r="V177">
        <v>0.94</v>
      </c>
      <c r="W177">
        <v>1.1599999999999999</v>
      </c>
    </row>
    <row r="178" spans="14:23">
      <c r="N178" s="55" t="s">
        <v>113</v>
      </c>
      <c r="O178" s="55" t="s">
        <v>110</v>
      </c>
      <c r="P178" s="55">
        <v>66</v>
      </c>
      <c r="Q178" s="55" t="str">
        <f t="shared" si="4"/>
        <v>GPLSK066615</v>
      </c>
      <c r="R178" s="59">
        <v>15</v>
      </c>
      <c r="S178" s="60">
        <v>1.2</v>
      </c>
      <c r="T178" s="58">
        <v>1.34</v>
      </c>
      <c r="U178">
        <v>0.44</v>
      </c>
      <c r="V178">
        <v>0.94</v>
      </c>
      <c r="W178">
        <v>1.1599999999999999</v>
      </c>
    </row>
    <row r="179" spans="14:23">
      <c r="N179" s="55" t="s">
        <v>113</v>
      </c>
      <c r="O179" s="55" t="s">
        <v>110</v>
      </c>
      <c r="P179" s="55">
        <v>66</v>
      </c>
      <c r="Q179" s="55" t="str">
        <f t="shared" si="4"/>
        <v>GPLSK066620</v>
      </c>
      <c r="R179" s="59">
        <v>20</v>
      </c>
      <c r="S179" s="60">
        <v>1.2</v>
      </c>
      <c r="T179" s="58">
        <v>1.34</v>
      </c>
      <c r="U179">
        <v>0.44</v>
      </c>
      <c r="V179">
        <v>0.94</v>
      </c>
      <c r="W179">
        <v>1.1599999999999999</v>
      </c>
    </row>
    <row r="180" spans="14:23">
      <c r="N180" s="55" t="s">
        <v>113</v>
      </c>
      <c r="O180" s="55" t="s">
        <v>110</v>
      </c>
      <c r="P180" s="55">
        <v>66</v>
      </c>
      <c r="Q180" s="55" t="str">
        <f t="shared" si="4"/>
        <v>GPLSK066625</v>
      </c>
      <c r="R180" s="59">
        <v>25</v>
      </c>
      <c r="S180" s="60">
        <v>1.2</v>
      </c>
      <c r="T180" s="58">
        <v>1.34</v>
      </c>
      <c r="U180">
        <v>0.44</v>
      </c>
      <c r="V180">
        <v>0.94</v>
      </c>
      <c r="W180">
        <v>1.1599999999999999</v>
      </c>
    </row>
    <row r="181" spans="14:23">
      <c r="N181" s="55" t="s">
        <v>113</v>
      </c>
      <c r="O181" s="55" t="s">
        <v>110</v>
      </c>
      <c r="P181" s="55">
        <v>66</v>
      </c>
      <c r="Q181" s="55" t="str">
        <f t="shared" si="4"/>
        <v>GPLSK066630</v>
      </c>
      <c r="R181" s="59">
        <v>30</v>
      </c>
      <c r="S181" s="60">
        <v>1.2</v>
      </c>
      <c r="T181" s="58">
        <v>1.34</v>
      </c>
      <c r="U181">
        <v>0.44</v>
      </c>
      <c r="V181">
        <v>0.94</v>
      </c>
      <c r="W181">
        <v>1.1599999999999999</v>
      </c>
    </row>
    <row r="182" spans="14:23">
      <c r="N182" s="55" t="s">
        <v>113</v>
      </c>
      <c r="O182" s="55" t="s">
        <v>110</v>
      </c>
      <c r="P182" s="55">
        <v>66</v>
      </c>
      <c r="Q182" s="55" t="str">
        <f t="shared" si="4"/>
        <v>GPLSK066635</v>
      </c>
      <c r="R182" s="56">
        <v>35</v>
      </c>
      <c r="S182" s="60">
        <v>1.1000000000000001</v>
      </c>
      <c r="T182" s="58">
        <v>1.34</v>
      </c>
      <c r="U182">
        <v>0.44</v>
      </c>
      <c r="V182">
        <v>0.94</v>
      </c>
      <c r="W182">
        <v>1.1599999999999999</v>
      </c>
    </row>
    <row r="183" spans="14:23">
      <c r="N183" s="55" t="s">
        <v>113</v>
      </c>
      <c r="O183" s="55" t="s">
        <v>110</v>
      </c>
      <c r="P183" s="55">
        <v>66</v>
      </c>
      <c r="Q183" s="55" t="str">
        <f t="shared" si="4"/>
        <v>GPLSK066640</v>
      </c>
      <c r="R183" s="56">
        <v>40</v>
      </c>
      <c r="S183" s="60">
        <v>1.1000000000000001</v>
      </c>
      <c r="T183" s="58">
        <v>1.34</v>
      </c>
      <c r="U183">
        <v>0.44</v>
      </c>
      <c r="V183">
        <v>0.94</v>
      </c>
      <c r="W183">
        <v>1.1599999999999999</v>
      </c>
    </row>
    <row r="184" spans="14:23">
      <c r="N184" s="55" t="s">
        <v>113</v>
      </c>
      <c r="O184" s="55" t="s">
        <v>110</v>
      </c>
      <c r="P184" s="55">
        <v>66</v>
      </c>
      <c r="Q184" s="55" t="str">
        <f t="shared" si="4"/>
        <v>GPLSK066645</v>
      </c>
      <c r="R184" s="56">
        <v>45</v>
      </c>
      <c r="S184" s="60">
        <v>1.1000000000000001</v>
      </c>
      <c r="T184" s="58">
        <v>1.34</v>
      </c>
      <c r="U184">
        <v>0.44</v>
      </c>
      <c r="V184">
        <v>0.94</v>
      </c>
      <c r="W184">
        <v>1.1599999999999999</v>
      </c>
    </row>
    <row r="185" spans="14:23">
      <c r="N185" s="55" t="s">
        <v>113</v>
      </c>
      <c r="O185" s="55" t="s">
        <v>110</v>
      </c>
      <c r="P185" s="55">
        <v>66</v>
      </c>
      <c r="Q185" s="55" t="str">
        <f t="shared" si="4"/>
        <v>GPLSK066650</v>
      </c>
      <c r="R185" s="56">
        <v>50</v>
      </c>
      <c r="S185" s="60">
        <v>1.1000000000000001</v>
      </c>
      <c r="T185" s="58">
        <v>1.34</v>
      </c>
      <c r="U185">
        <v>0.44</v>
      </c>
      <c r="V185">
        <v>0.94</v>
      </c>
      <c r="W185">
        <v>1.1599999999999999</v>
      </c>
    </row>
    <row r="186" spans="14:23">
      <c r="N186" s="55" t="s">
        <v>113</v>
      </c>
      <c r="O186" s="55" t="s">
        <v>110</v>
      </c>
      <c r="P186" s="55">
        <v>66</v>
      </c>
      <c r="Q186" s="55" t="str">
        <f t="shared" si="4"/>
        <v>GPLSK066655</v>
      </c>
      <c r="R186" s="56">
        <v>55</v>
      </c>
      <c r="S186" s="60">
        <v>1.1000000000000001</v>
      </c>
      <c r="T186" s="58">
        <v>1.34</v>
      </c>
      <c r="U186">
        <v>0.44</v>
      </c>
      <c r="V186">
        <v>0.94</v>
      </c>
      <c r="W186">
        <v>1.1599999999999999</v>
      </c>
    </row>
    <row r="187" spans="14:23">
      <c r="N187" s="55" t="s">
        <v>113</v>
      </c>
      <c r="O187" s="55" t="s">
        <v>110</v>
      </c>
      <c r="P187" s="55">
        <v>66</v>
      </c>
      <c r="Q187" s="55" t="str">
        <f t="shared" si="4"/>
        <v>GPLSK066650</v>
      </c>
      <c r="R187" s="56">
        <v>50</v>
      </c>
      <c r="S187" s="60">
        <v>1.1000000000000001</v>
      </c>
      <c r="T187" s="58">
        <v>1.34</v>
      </c>
      <c r="U187">
        <v>0.44</v>
      </c>
      <c r="V187">
        <v>0.94</v>
      </c>
      <c r="W187">
        <v>1.1599999999999999</v>
      </c>
    </row>
    <row r="188" spans="14:23">
      <c r="N188" s="55" t="s">
        <v>113</v>
      </c>
      <c r="O188" s="55" t="s">
        <v>110</v>
      </c>
      <c r="P188" s="55">
        <v>66</v>
      </c>
      <c r="Q188" s="55" t="str">
        <f t="shared" si="4"/>
        <v>GPLSK066665</v>
      </c>
      <c r="R188" s="56">
        <v>65</v>
      </c>
      <c r="S188" s="60">
        <v>1.1000000000000001</v>
      </c>
      <c r="T188" s="58">
        <v>1.34</v>
      </c>
      <c r="U188">
        <v>0.44</v>
      </c>
      <c r="V188">
        <v>0.94</v>
      </c>
      <c r="W188">
        <v>1.1599999999999999</v>
      </c>
    </row>
    <row r="189" spans="14:23">
      <c r="N189" s="55" t="s">
        <v>113</v>
      </c>
      <c r="O189" s="55" t="s">
        <v>110</v>
      </c>
      <c r="P189" s="55">
        <v>66</v>
      </c>
      <c r="Q189" s="55" t="str">
        <f t="shared" si="4"/>
        <v>GPLSK066670</v>
      </c>
      <c r="R189" s="56">
        <v>70</v>
      </c>
      <c r="S189" s="60">
        <v>1.1000000000000001</v>
      </c>
      <c r="T189" s="58">
        <v>1.34</v>
      </c>
      <c r="U189">
        <v>0.44</v>
      </c>
      <c r="V189">
        <v>0.94</v>
      </c>
      <c r="W189">
        <v>1.1599999999999999</v>
      </c>
    </row>
    <row r="190" spans="14:23">
      <c r="N190" s="55" t="s">
        <v>113</v>
      </c>
      <c r="O190" s="55" t="s">
        <v>110</v>
      </c>
      <c r="P190" s="55">
        <v>66</v>
      </c>
      <c r="Q190" s="55" t="str">
        <f t="shared" si="4"/>
        <v>GPLSK066675</v>
      </c>
      <c r="R190" s="56">
        <v>75</v>
      </c>
      <c r="S190" s="60">
        <v>1.1000000000000001</v>
      </c>
      <c r="T190" s="58">
        <v>1.34</v>
      </c>
      <c r="U190">
        <v>0.44</v>
      </c>
      <c r="V190">
        <v>0.94</v>
      </c>
      <c r="W190">
        <v>1.1599999999999999</v>
      </c>
    </row>
    <row r="191" spans="14:23">
      <c r="N191" s="55" t="s">
        <v>113</v>
      </c>
      <c r="O191" s="55" t="s">
        <v>110</v>
      </c>
      <c r="P191" s="55">
        <v>66</v>
      </c>
      <c r="Q191" s="55" t="str">
        <f t="shared" si="4"/>
        <v>GPLSK066680</v>
      </c>
      <c r="R191" s="56">
        <v>80</v>
      </c>
      <c r="S191" s="60">
        <v>1.1000000000000001</v>
      </c>
      <c r="T191" s="58">
        <v>1.34</v>
      </c>
      <c r="U191">
        <v>0.44</v>
      </c>
      <c r="V191">
        <v>0.94</v>
      </c>
      <c r="W191">
        <v>1.1599999999999999</v>
      </c>
    </row>
    <row r="192" spans="14:23">
      <c r="N192" s="55" t="s">
        <v>113</v>
      </c>
      <c r="O192" s="55" t="s">
        <v>110</v>
      </c>
      <c r="P192" s="55">
        <v>66</v>
      </c>
      <c r="Q192" s="55" t="str">
        <f t="shared" si="4"/>
        <v>GPLSK066685</v>
      </c>
      <c r="R192" s="56">
        <v>85</v>
      </c>
      <c r="S192" s="60">
        <v>1.1000000000000001</v>
      </c>
      <c r="T192" s="58">
        <v>1.34</v>
      </c>
      <c r="U192">
        <v>0.44</v>
      </c>
      <c r="V192">
        <v>0.94</v>
      </c>
      <c r="W192">
        <v>1.1599999999999999</v>
      </c>
    </row>
    <row r="193" spans="14:23">
      <c r="N193" s="55" t="s">
        <v>113</v>
      </c>
      <c r="O193" s="55" t="s">
        <v>110</v>
      </c>
      <c r="P193" s="55">
        <v>66</v>
      </c>
      <c r="Q193" s="55" t="str">
        <f t="shared" si="4"/>
        <v>GPLSK066690</v>
      </c>
      <c r="R193" s="56">
        <v>90</v>
      </c>
      <c r="S193" s="60">
        <v>1.1000000000000001</v>
      </c>
      <c r="T193" s="58">
        <v>1.34</v>
      </c>
      <c r="U193">
        <v>0.44</v>
      </c>
      <c r="V193">
        <v>0.94</v>
      </c>
      <c r="W193">
        <v>1.1599999999999999</v>
      </c>
    </row>
    <row r="194" spans="14:23">
      <c r="N194" s="82" t="s">
        <v>87</v>
      </c>
      <c r="O194" s="82" t="s">
        <v>88</v>
      </c>
      <c r="P194" s="82">
        <v>62</v>
      </c>
      <c r="Q194" s="82" t="str">
        <f>_xlfn.CONCAT(N194,O194,P194,R194)</f>
        <v>GGLMK066215</v>
      </c>
      <c r="R194" s="83">
        <v>15</v>
      </c>
      <c r="S194" s="84">
        <v>1.2</v>
      </c>
      <c r="T194" s="85">
        <v>0.92</v>
      </c>
      <c r="U194" s="86">
        <v>0.47</v>
      </c>
      <c r="V194" s="86">
        <v>0.59</v>
      </c>
      <c r="W194">
        <v>0.76</v>
      </c>
    </row>
    <row r="195" spans="14:23">
      <c r="N195" s="82" t="s">
        <v>87</v>
      </c>
      <c r="O195" s="82" t="s">
        <v>88</v>
      </c>
      <c r="P195" s="82">
        <v>62</v>
      </c>
      <c r="Q195" s="82" t="str">
        <f t="shared" ref="Q195:Q258" si="5">_xlfn.CONCAT(N195,O195,P195,R195)</f>
        <v>GGLMK066220</v>
      </c>
      <c r="R195" s="83">
        <v>20</v>
      </c>
      <c r="S195" s="87">
        <v>1.2</v>
      </c>
      <c r="T195" s="85">
        <v>0.92</v>
      </c>
      <c r="U195" s="86">
        <v>0.47</v>
      </c>
      <c r="V195" s="86">
        <v>0.59</v>
      </c>
      <c r="W195">
        <v>0.76</v>
      </c>
    </row>
    <row r="196" spans="14:23">
      <c r="N196" s="82" t="s">
        <v>87</v>
      </c>
      <c r="O196" s="82" t="s">
        <v>88</v>
      </c>
      <c r="P196" s="82">
        <v>62</v>
      </c>
      <c r="Q196" s="82" t="str">
        <f t="shared" si="5"/>
        <v>GGLMK066225</v>
      </c>
      <c r="R196" s="83">
        <v>25</v>
      </c>
      <c r="S196" s="87">
        <v>1.2</v>
      </c>
      <c r="T196" s="85">
        <v>0.92</v>
      </c>
      <c r="U196" s="86">
        <v>0.47</v>
      </c>
      <c r="V196" s="86">
        <v>0.59</v>
      </c>
      <c r="W196">
        <v>0.76</v>
      </c>
    </row>
    <row r="197" spans="14:23">
      <c r="N197" s="82" t="s">
        <v>87</v>
      </c>
      <c r="O197" s="82" t="s">
        <v>88</v>
      </c>
      <c r="P197" s="82">
        <v>62</v>
      </c>
      <c r="Q197" s="82" t="str">
        <f t="shared" si="5"/>
        <v>GGLMK066230</v>
      </c>
      <c r="R197" s="83">
        <v>30</v>
      </c>
      <c r="S197" s="88">
        <v>1.2</v>
      </c>
      <c r="T197" s="88">
        <v>0.92</v>
      </c>
      <c r="U197" s="86">
        <v>0.47</v>
      </c>
      <c r="V197" s="86">
        <v>0.59</v>
      </c>
      <c r="W197">
        <v>0.76</v>
      </c>
    </row>
    <row r="198" spans="14:23">
      <c r="N198" s="82" t="s">
        <v>87</v>
      </c>
      <c r="O198" s="82" t="s">
        <v>88</v>
      </c>
      <c r="P198" s="82">
        <v>62</v>
      </c>
      <c r="Q198" s="82" t="str">
        <f t="shared" si="5"/>
        <v>GGLMK066235</v>
      </c>
      <c r="R198" s="83">
        <v>35</v>
      </c>
      <c r="S198" s="88">
        <v>1.2</v>
      </c>
      <c r="T198" s="88">
        <v>0.92</v>
      </c>
      <c r="U198" s="86">
        <v>0.47</v>
      </c>
      <c r="V198" s="86">
        <v>0.59</v>
      </c>
      <c r="W198">
        <v>0.76</v>
      </c>
    </row>
    <row r="199" spans="14:23">
      <c r="N199" s="82" t="s">
        <v>87</v>
      </c>
      <c r="O199" s="82" t="s">
        <v>88</v>
      </c>
      <c r="P199" s="82">
        <v>62</v>
      </c>
      <c r="Q199" s="82" t="str">
        <f t="shared" si="5"/>
        <v>GGLMK066240</v>
      </c>
      <c r="R199" s="83">
        <v>40</v>
      </c>
      <c r="S199" s="88">
        <v>1.2</v>
      </c>
      <c r="T199" s="88">
        <v>0.92</v>
      </c>
      <c r="U199" s="86">
        <v>0.47</v>
      </c>
      <c r="V199" s="86">
        <v>0.59</v>
      </c>
      <c r="W199">
        <v>0.76</v>
      </c>
    </row>
    <row r="200" spans="14:23">
      <c r="N200" s="82" t="s">
        <v>87</v>
      </c>
      <c r="O200" s="82" t="s">
        <v>88</v>
      </c>
      <c r="P200" s="82">
        <v>62</v>
      </c>
      <c r="Q200" s="82" t="str">
        <f t="shared" si="5"/>
        <v>GGLMK066245</v>
      </c>
      <c r="R200" s="83">
        <v>45</v>
      </c>
      <c r="S200" s="88">
        <v>1.1000000000000001</v>
      </c>
      <c r="T200" s="88">
        <v>0.92</v>
      </c>
      <c r="U200" s="86">
        <v>0.47</v>
      </c>
      <c r="V200" s="86">
        <v>0.59</v>
      </c>
      <c r="W200">
        <v>0.76</v>
      </c>
    </row>
    <row r="201" spans="14:23">
      <c r="N201" s="82" t="s">
        <v>87</v>
      </c>
      <c r="O201" s="82" t="s">
        <v>88</v>
      </c>
      <c r="P201" s="82">
        <v>62</v>
      </c>
      <c r="Q201" s="82" t="str">
        <f t="shared" si="5"/>
        <v>GGLMK066250</v>
      </c>
      <c r="R201" s="83">
        <v>50</v>
      </c>
      <c r="S201" s="88">
        <v>1.1000000000000001</v>
      </c>
      <c r="T201" s="88">
        <v>0.92</v>
      </c>
      <c r="U201" s="86">
        <v>0.47</v>
      </c>
      <c r="V201" s="86">
        <v>0.59</v>
      </c>
      <c r="W201">
        <v>0.76</v>
      </c>
    </row>
    <row r="202" spans="14:23">
      <c r="N202" s="82" t="s">
        <v>87</v>
      </c>
      <c r="O202" s="82" t="s">
        <v>88</v>
      </c>
      <c r="P202" s="82">
        <v>62</v>
      </c>
      <c r="Q202" s="82" t="str">
        <f t="shared" si="5"/>
        <v>GGLMK066255</v>
      </c>
      <c r="R202" s="83">
        <v>55</v>
      </c>
      <c r="S202" s="88">
        <v>1.1000000000000001</v>
      </c>
      <c r="T202" s="88">
        <v>0.92</v>
      </c>
      <c r="U202" s="86">
        <v>0.47</v>
      </c>
      <c r="V202" s="86">
        <v>0.59</v>
      </c>
      <c r="W202">
        <v>0.76</v>
      </c>
    </row>
    <row r="203" spans="14:23">
      <c r="N203" s="82" t="s">
        <v>87</v>
      </c>
      <c r="O203" s="82" t="s">
        <v>88</v>
      </c>
      <c r="P203" s="82">
        <v>62</v>
      </c>
      <c r="Q203" s="82" t="str">
        <f t="shared" si="5"/>
        <v>GGLMK066260</v>
      </c>
      <c r="R203" s="83">
        <v>60</v>
      </c>
      <c r="S203" s="88">
        <v>1.1000000000000001</v>
      </c>
      <c r="T203" s="88">
        <v>0.92</v>
      </c>
      <c r="U203" s="86">
        <v>0.47</v>
      </c>
      <c r="V203" s="86">
        <v>0.59</v>
      </c>
      <c r="W203">
        <v>0.76</v>
      </c>
    </row>
    <row r="204" spans="14:23">
      <c r="N204" s="82" t="s">
        <v>87</v>
      </c>
      <c r="O204" s="82" t="s">
        <v>88</v>
      </c>
      <c r="P204" s="82">
        <v>62</v>
      </c>
      <c r="Q204" s="82" t="str">
        <f t="shared" si="5"/>
        <v>GGLMK066265</v>
      </c>
      <c r="R204" s="83">
        <v>65</v>
      </c>
      <c r="S204" s="88">
        <v>1.1000000000000001</v>
      </c>
      <c r="T204" s="88">
        <v>0.92</v>
      </c>
      <c r="U204" s="86">
        <v>0.47</v>
      </c>
      <c r="V204" s="86">
        <v>0.59</v>
      </c>
      <c r="W204">
        <v>0.76</v>
      </c>
    </row>
    <row r="205" spans="14:23">
      <c r="N205" s="82" t="s">
        <v>87</v>
      </c>
      <c r="O205" s="82" t="s">
        <v>88</v>
      </c>
      <c r="P205" s="82">
        <v>62</v>
      </c>
      <c r="Q205" s="82" t="str">
        <f t="shared" si="5"/>
        <v>GGLMK066270</v>
      </c>
      <c r="R205" s="83">
        <v>70</v>
      </c>
      <c r="S205" s="88">
        <v>1.1000000000000001</v>
      </c>
      <c r="T205" s="88">
        <v>0.92</v>
      </c>
      <c r="U205" s="86">
        <v>0.47</v>
      </c>
      <c r="V205" s="86">
        <v>0.59</v>
      </c>
      <c r="W205">
        <v>0.76</v>
      </c>
    </row>
    <row r="206" spans="14:23">
      <c r="N206" s="82" t="s">
        <v>87</v>
      </c>
      <c r="O206" s="82" t="s">
        <v>88</v>
      </c>
      <c r="P206" s="82">
        <v>62</v>
      </c>
      <c r="Q206" s="82" t="str">
        <f t="shared" si="5"/>
        <v>GGLMK066275</v>
      </c>
      <c r="R206" s="83">
        <v>75</v>
      </c>
      <c r="S206" s="88">
        <v>1.1000000000000001</v>
      </c>
      <c r="T206" s="88">
        <v>0.92</v>
      </c>
      <c r="U206" s="86">
        <v>0.47</v>
      </c>
      <c r="V206" s="86">
        <v>0.59</v>
      </c>
      <c r="W206">
        <v>0.76</v>
      </c>
    </row>
    <row r="207" spans="14:23">
      <c r="N207" s="82" t="s">
        <v>87</v>
      </c>
      <c r="O207" s="82" t="s">
        <v>88</v>
      </c>
      <c r="P207" s="82">
        <v>62</v>
      </c>
      <c r="Q207" s="82" t="str">
        <f t="shared" si="5"/>
        <v>GGLMK066280</v>
      </c>
      <c r="R207" s="83">
        <v>80</v>
      </c>
      <c r="S207" s="88">
        <v>1.1000000000000001</v>
      </c>
      <c r="T207" s="88">
        <v>0.92</v>
      </c>
      <c r="U207" s="86">
        <v>0.47</v>
      </c>
      <c r="V207" s="86">
        <v>0.59</v>
      </c>
      <c r="W207">
        <v>0.76</v>
      </c>
    </row>
    <row r="208" spans="14:23">
      <c r="N208" s="82" t="s">
        <v>87</v>
      </c>
      <c r="O208" s="82" t="s">
        <v>88</v>
      </c>
      <c r="P208" s="82">
        <v>62</v>
      </c>
      <c r="Q208" s="82" t="str">
        <f t="shared" si="5"/>
        <v>GGLMK066285</v>
      </c>
      <c r="R208" s="83">
        <v>85</v>
      </c>
      <c r="S208" s="88">
        <v>1.1000000000000001</v>
      </c>
      <c r="T208" s="88">
        <v>0.92</v>
      </c>
      <c r="U208" s="86">
        <v>0.47</v>
      </c>
      <c r="V208" s="86">
        <v>0.59</v>
      </c>
      <c r="W208">
        <v>0.76</v>
      </c>
    </row>
    <row r="209" spans="14:23">
      <c r="N209" s="82" t="s">
        <v>87</v>
      </c>
      <c r="O209" s="82" t="s">
        <v>88</v>
      </c>
      <c r="P209" s="82">
        <v>62</v>
      </c>
      <c r="Q209" s="82" t="str">
        <f t="shared" si="5"/>
        <v>GGLMK066290</v>
      </c>
      <c r="R209" s="83">
        <v>90</v>
      </c>
      <c r="S209" s="88">
        <v>1.1000000000000001</v>
      </c>
      <c r="T209" s="88">
        <v>0.92</v>
      </c>
      <c r="U209" s="86">
        <v>0.47</v>
      </c>
      <c r="V209" s="86">
        <v>0.59</v>
      </c>
      <c r="W209">
        <v>0.76</v>
      </c>
    </row>
    <row r="210" spans="14:23">
      <c r="N210" s="82" t="s">
        <v>113</v>
      </c>
      <c r="O210" s="82" t="s">
        <v>88</v>
      </c>
      <c r="P210" s="82">
        <v>62</v>
      </c>
      <c r="Q210" s="82" t="str">
        <f t="shared" si="5"/>
        <v>GPLMK066215</v>
      </c>
      <c r="R210" s="83">
        <v>15</v>
      </c>
      <c r="S210" s="88">
        <v>1.2</v>
      </c>
      <c r="T210" s="88">
        <v>0.92</v>
      </c>
      <c r="U210" s="86">
        <v>0.47</v>
      </c>
      <c r="V210" s="86">
        <v>0.59</v>
      </c>
      <c r="W210">
        <v>0.76</v>
      </c>
    </row>
    <row r="211" spans="14:23">
      <c r="N211" s="82" t="s">
        <v>113</v>
      </c>
      <c r="O211" s="82" t="s">
        <v>88</v>
      </c>
      <c r="P211" s="82">
        <v>62</v>
      </c>
      <c r="Q211" s="82" t="str">
        <f t="shared" si="5"/>
        <v>GPLMK066220</v>
      </c>
      <c r="R211" s="83">
        <v>20</v>
      </c>
      <c r="S211" s="88">
        <v>1.2</v>
      </c>
      <c r="T211" s="88">
        <v>0.92</v>
      </c>
      <c r="U211" s="86">
        <v>0.47</v>
      </c>
      <c r="V211" s="86">
        <v>0.59</v>
      </c>
      <c r="W211">
        <v>0.76</v>
      </c>
    </row>
    <row r="212" spans="14:23">
      <c r="N212" s="82" t="s">
        <v>113</v>
      </c>
      <c r="O212" s="82" t="s">
        <v>88</v>
      </c>
      <c r="P212" s="82">
        <v>62</v>
      </c>
      <c r="Q212" s="82" t="str">
        <f t="shared" si="5"/>
        <v>GPLMK066225</v>
      </c>
      <c r="R212" s="83">
        <v>25</v>
      </c>
      <c r="S212" s="88">
        <v>1.2</v>
      </c>
      <c r="T212" s="88">
        <v>0.92</v>
      </c>
      <c r="U212" s="86">
        <v>0.47</v>
      </c>
      <c r="V212" s="86">
        <v>0.59</v>
      </c>
      <c r="W212">
        <v>0.76</v>
      </c>
    </row>
    <row r="213" spans="14:23">
      <c r="N213" s="82" t="s">
        <v>113</v>
      </c>
      <c r="O213" s="82" t="s">
        <v>88</v>
      </c>
      <c r="P213" s="82">
        <v>62</v>
      </c>
      <c r="Q213" s="82" t="str">
        <f t="shared" si="5"/>
        <v>GPLMK066230</v>
      </c>
      <c r="R213" s="83">
        <v>30</v>
      </c>
      <c r="S213" s="88">
        <v>1.2</v>
      </c>
      <c r="T213" s="88">
        <v>0.92</v>
      </c>
      <c r="U213" s="86">
        <v>0.47</v>
      </c>
      <c r="V213" s="86">
        <v>0.59</v>
      </c>
      <c r="W213">
        <v>0.76</v>
      </c>
    </row>
    <row r="214" spans="14:23">
      <c r="N214" s="82" t="s">
        <v>113</v>
      </c>
      <c r="O214" s="82" t="s">
        <v>88</v>
      </c>
      <c r="P214" s="82">
        <v>62</v>
      </c>
      <c r="Q214" s="82" t="str">
        <f t="shared" si="5"/>
        <v>GPLMK066235</v>
      </c>
      <c r="R214" s="83">
        <v>35</v>
      </c>
      <c r="S214" s="88">
        <v>1.2</v>
      </c>
      <c r="T214" s="88">
        <v>0.92</v>
      </c>
      <c r="U214" s="86">
        <v>0.47</v>
      </c>
      <c r="V214" s="86">
        <v>0.59</v>
      </c>
      <c r="W214">
        <v>0.76</v>
      </c>
    </row>
    <row r="215" spans="14:23">
      <c r="N215" s="82" t="s">
        <v>113</v>
      </c>
      <c r="O215" s="82" t="s">
        <v>88</v>
      </c>
      <c r="P215" s="82">
        <v>62</v>
      </c>
      <c r="Q215" s="82" t="str">
        <f t="shared" si="5"/>
        <v>GPLMK066240</v>
      </c>
      <c r="R215" s="83">
        <v>40</v>
      </c>
      <c r="S215" s="88">
        <v>1.2</v>
      </c>
      <c r="T215" s="88">
        <v>0.92</v>
      </c>
      <c r="U215" s="86">
        <v>0.47</v>
      </c>
      <c r="V215" s="86">
        <v>0.59</v>
      </c>
      <c r="W215">
        <v>0.76</v>
      </c>
    </row>
    <row r="216" spans="14:23">
      <c r="N216" s="82" t="s">
        <v>113</v>
      </c>
      <c r="O216" s="82" t="s">
        <v>88</v>
      </c>
      <c r="P216" s="82">
        <v>62</v>
      </c>
      <c r="Q216" s="82" t="str">
        <f t="shared" si="5"/>
        <v>GPLMK066245</v>
      </c>
      <c r="R216" s="83">
        <v>45</v>
      </c>
      <c r="S216" s="88">
        <v>1.1000000000000001</v>
      </c>
      <c r="T216" s="88">
        <v>0.92</v>
      </c>
      <c r="U216" s="86">
        <v>0.47</v>
      </c>
      <c r="V216" s="86">
        <v>0.59</v>
      </c>
      <c r="W216">
        <v>0.76</v>
      </c>
    </row>
    <row r="217" spans="14:23">
      <c r="N217" s="82" t="s">
        <v>113</v>
      </c>
      <c r="O217" s="82" t="s">
        <v>88</v>
      </c>
      <c r="P217" s="82">
        <v>62</v>
      </c>
      <c r="Q217" s="82" t="str">
        <f t="shared" si="5"/>
        <v>GPLMK066250</v>
      </c>
      <c r="R217" s="83">
        <v>50</v>
      </c>
      <c r="S217" s="88">
        <v>1.1000000000000001</v>
      </c>
      <c r="T217" s="88">
        <v>0.92</v>
      </c>
      <c r="U217" s="86">
        <v>0.47</v>
      </c>
      <c r="V217" s="86">
        <v>0.59</v>
      </c>
      <c r="W217">
        <v>0.76</v>
      </c>
    </row>
    <row r="218" spans="14:23">
      <c r="N218" s="82" t="s">
        <v>113</v>
      </c>
      <c r="O218" s="82" t="s">
        <v>88</v>
      </c>
      <c r="P218" s="82">
        <v>62</v>
      </c>
      <c r="Q218" s="82" t="str">
        <f t="shared" si="5"/>
        <v>GPLMK066255</v>
      </c>
      <c r="R218" s="83">
        <v>55</v>
      </c>
      <c r="S218" s="88">
        <v>1.1000000000000001</v>
      </c>
      <c r="T218" s="88">
        <v>0.92</v>
      </c>
      <c r="U218" s="86">
        <v>0.47</v>
      </c>
      <c r="V218" s="86">
        <v>0.59</v>
      </c>
      <c r="W218">
        <v>0.76</v>
      </c>
    </row>
    <row r="219" spans="14:23">
      <c r="N219" s="82" t="s">
        <v>113</v>
      </c>
      <c r="O219" s="82" t="s">
        <v>88</v>
      </c>
      <c r="P219" s="82">
        <v>62</v>
      </c>
      <c r="Q219" s="82" t="str">
        <f t="shared" si="5"/>
        <v>GPLMK066260</v>
      </c>
      <c r="R219" s="83">
        <v>60</v>
      </c>
      <c r="S219" s="88">
        <v>1.1000000000000001</v>
      </c>
      <c r="T219" s="88">
        <v>0.92</v>
      </c>
      <c r="U219" s="86">
        <v>0.47</v>
      </c>
      <c r="V219" s="86">
        <v>0.59</v>
      </c>
      <c r="W219">
        <v>0.76</v>
      </c>
    </row>
    <row r="220" spans="14:23">
      <c r="N220" s="82" t="s">
        <v>113</v>
      </c>
      <c r="O220" s="82" t="s">
        <v>88</v>
      </c>
      <c r="P220" s="82">
        <v>62</v>
      </c>
      <c r="Q220" s="82" t="str">
        <f t="shared" si="5"/>
        <v>GPLMK066265</v>
      </c>
      <c r="R220" s="83">
        <v>65</v>
      </c>
      <c r="S220" s="88">
        <v>1.1000000000000001</v>
      </c>
      <c r="T220" s="88">
        <v>0.92</v>
      </c>
      <c r="U220" s="86">
        <v>0.47</v>
      </c>
      <c r="V220" s="86">
        <v>0.59</v>
      </c>
      <c r="W220">
        <v>0.76</v>
      </c>
    </row>
    <row r="221" spans="14:23">
      <c r="N221" s="82" t="s">
        <v>113</v>
      </c>
      <c r="O221" s="82" t="s">
        <v>88</v>
      </c>
      <c r="P221" s="82">
        <v>62</v>
      </c>
      <c r="Q221" s="82" t="str">
        <f t="shared" si="5"/>
        <v>GPLMK066270</v>
      </c>
      <c r="R221" s="83">
        <v>70</v>
      </c>
      <c r="S221" s="88">
        <v>1.1000000000000001</v>
      </c>
      <c r="T221" s="88">
        <v>0.92</v>
      </c>
      <c r="U221" s="86">
        <v>0.47</v>
      </c>
      <c r="V221" s="86">
        <v>0.59</v>
      </c>
      <c r="W221">
        <v>0.76</v>
      </c>
    </row>
    <row r="222" spans="14:23">
      <c r="N222" s="82" t="s">
        <v>113</v>
      </c>
      <c r="O222" s="82" t="s">
        <v>88</v>
      </c>
      <c r="P222" s="82">
        <v>62</v>
      </c>
      <c r="Q222" s="82" t="str">
        <f t="shared" si="5"/>
        <v>GPLMK066275</v>
      </c>
      <c r="R222" s="83">
        <v>75</v>
      </c>
      <c r="S222" s="88">
        <v>1.1000000000000001</v>
      </c>
      <c r="T222" s="88">
        <v>0.92</v>
      </c>
      <c r="U222" s="86">
        <v>0.47</v>
      </c>
      <c r="V222" s="86">
        <v>0.59</v>
      </c>
      <c r="W222">
        <v>0.76</v>
      </c>
    </row>
    <row r="223" spans="14:23">
      <c r="N223" s="82" t="s">
        <v>113</v>
      </c>
      <c r="O223" s="82" t="s">
        <v>88</v>
      </c>
      <c r="P223" s="82">
        <v>62</v>
      </c>
      <c r="Q223" s="82" t="str">
        <f t="shared" si="5"/>
        <v>GPLMK066280</v>
      </c>
      <c r="R223" s="83">
        <v>80</v>
      </c>
      <c r="S223" s="88">
        <v>1.1000000000000001</v>
      </c>
      <c r="T223" s="88">
        <v>0.92</v>
      </c>
      <c r="U223" s="86">
        <v>0.47</v>
      </c>
      <c r="V223" s="86">
        <v>0.59</v>
      </c>
      <c r="W223">
        <v>0.76</v>
      </c>
    </row>
    <row r="224" spans="14:23">
      <c r="N224" s="82" t="s">
        <v>113</v>
      </c>
      <c r="O224" s="82" t="s">
        <v>88</v>
      </c>
      <c r="P224" s="82">
        <v>62</v>
      </c>
      <c r="Q224" s="82" t="str">
        <f t="shared" si="5"/>
        <v>GPLMK066285</v>
      </c>
      <c r="R224" s="83">
        <v>85</v>
      </c>
      <c r="S224" s="88">
        <v>1.1000000000000001</v>
      </c>
      <c r="T224" s="88">
        <v>0.92</v>
      </c>
      <c r="U224" s="86">
        <v>0.47</v>
      </c>
      <c r="V224" s="86">
        <v>0.59</v>
      </c>
      <c r="W224">
        <v>0.76</v>
      </c>
    </row>
    <row r="225" spans="14:23">
      <c r="N225" s="82" t="s">
        <v>113</v>
      </c>
      <c r="O225" s="82" t="s">
        <v>88</v>
      </c>
      <c r="P225" s="82">
        <v>62</v>
      </c>
      <c r="Q225" s="82" t="str">
        <f t="shared" si="5"/>
        <v>GPLMK066290</v>
      </c>
      <c r="R225" s="83">
        <v>90</v>
      </c>
      <c r="S225" s="88">
        <v>1.1000000000000001</v>
      </c>
      <c r="T225" s="88">
        <v>0.92</v>
      </c>
      <c r="U225" s="86">
        <v>0.47</v>
      </c>
      <c r="V225" s="86">
        <v>0.59</v>
      </c>
      <c r="W225">
        <v>0.76</v>
      </c>
    </row>
    <row r="226" spans="14:23">
      <c r="N226" s="82" t="s">
        <v>87</v>
      </c>
      <c r="O226" s="82" t="s">
        <v>109</v>
      </c>
      <c r="P226" s="82">
        <v>62</v>
      </c>
      <c r="Q226" s="82" t="str">
        <f t="shared" si="5"/>
        <v>GGLPK066215</v>
      </c>
      <c r="R226" s="83">
        <v>15</v>
      </c>
      <c r="S226" s="88">
        <v>1.1000000000000001</v>
      </c>
      <c r="T226" s="88">
        <v>1.1100000000000001</v>
      </c>
      <c r="U226" s="86">
        <v>0.47</v>
      </c>
      <c r="V226" s="86">
        <v>0.75</v>
      </c>
      <c r="W226">
        <v>0.94</v>
      </c>
    </row>
    <row r="227" spans="14:23">
      <c r="N227" s="82" t="s">
        <v>87</v>
      </c>
      <c r="O227" s="82" t="s">
        <v>109</v>
      </c>
      <c r="P227" s="82">
        <v>62</v>
      </c>
      <c r="Q227" s="82" t="str">
        <f t="shared" si="5"/>
        <v>GGLPK066220</v>
      </c>
      <c r="R227" s="83">
        <v>20</v>
      </c>
      <c r="S227" s="88">
        <v>1.1000000000000001</v>
      </c>
      <c r="T227" s="88">
        <v>1.1100000000000001</v>
      </c>
      <c r="U227" s="86">
        <v>0.47</v>
      </c>
      <c r="V227" s="86">
        <v>0.75</v>
      </c>
      <c r="W227">
        <v>0.94</v>
      </c>
    </row>
    <row r="228" spans="14:23">
      <c r="N228" s="82" t="s">
        <v>87</v>
      </c>
      <c r="O228" s="82" t="s">
        <v>109</v>
      </c>
      <c r="P228" s="82">
        <v>62</v>
      </c>
      <c r="Q228" s="82" t="str">
        <f t="shared" si="5"/>
        <v>GGLPK066225</v>
      </c>
      <c r="R228" s="83">
        <v>25</v>
      </c>
      <c r="S228" s="88">
        <v>1.1000000000000001</v>
      </c>
      <c r="T228" s="88">
        <v>1.1100000000000001</v>
      </c>
      <c r="U228" s="86">
        <v>0.47</v>
      </c>
      <c r="V228" s="86">
        <v>0.75</v>
      </c>
      <c r="W228">
        <v>0.94</v>
      </c>
    </row>
    <row r="229" spans="14:23">
      <c r="N229" s="82" t="s">
        <v>87</v>
      </c>
      <c r="O229" s="82" t="s">
        <v>109</v>
      </c>
      <c r="P229" s="82">
        <v>62</v>
      </c>
      <c r="Q229" s="82" t="str">
        <f t="shared" si="5"/>
        <v>GGLPK066230</v>
      </c>
      <c r="R229" s="83">
        <v>30</v>
      </c>
      <c r="S229" s="88">
        <v>1.1000000000000001</v>
      </c>
      <c r="T229" s="88">
        <v>1.1100000000000001</v>
      </c>
      <c r="U229" s="86">
        <v>0.47</v>
      </c>
      <c r="V229" s="86">
        <v>0.75</v>
      </c>
      <c r="W229">
        <v>0.94</v>
      </c>
    </row>
    <row r="230" spans="14:23">
      <c r="N230" s="82" t="s">
        <v>87</v>
      </c>
      <c r="O230" s="82" t="s">
        <v>109</v>
      </c>
      <c r="P230" s="82">
        <v>62</v>
      </c>
      <c r="Q230" s="82" t="str">
        <f t="shared" si="5"/>
        <v>GGLPK066235</v>
      </c>
      <c r="R230" s="83">
        <v>35</v>
      </c>
      <c r="S230" s="88">
        <v>1.1000000000000001</v>
      </c>
      <c r="T230" s="88">
        <v>1.1100000000000001</v>
      </c>
      <c r="U230" s="86">
        <v>0.47</v>
      </c>
      <c r="V230" s="86">
        <v>0.75</v>
      </c>
      <c r="W230">
        <v>0.94</v>
      </c>
    </row>
    <row r="231" spans="14:23">
      <c r="N231" s="82" t="s">
        <v>87</v>
      </c>
      <c r="O231" s="82" t="s">
        <v>109</v>
      </c>
      <c r="P231" s="82">
        <v>62</v>
      </c>
      <c r="Q231" s="82" t="str">
        <f t="shared" si="5"/>
        <v>GGLPK066240</v>
      </c>
      <c r="R231" s="83">
        <v>40</v>
      </c>
      <c r="S231" s="88">
        <v>1.1000000000000001</v>
      </c>
      <c r="T231" s="88">
        <v>1.1100000000000001</v>
      </c>
      <c r="U231" s="86">
        <v>0.47</v>
      </c>
      <c r="V231" s="86">
        <v>0.75</v>
      </c>
      <c r="W231">
        <v>0.94</v>
      </c>
    </row>
    <row r="232" spans="14:23">
      <c r="N232" s="82" t="s">
        <v>87</v>
      </c>
      <c r="O232" s="82" t="s">
        <v>109</v>
      </c>
      <c r="P232" s="82">
        <v>62</v>
      </c>
      <c r="Q232" s="82" t="str">
        <f t="shared" si="5"/>
        <v>GGLPK066245</v>
      </c>
      <c r="R232" s="83">
        <v>45</v>
      </c>
      <c r="S232" s="88">
        <v>1.1000000000000001</v>
      </c>
      <c r="T232" s="88">
        <v>1.1100000000000001</v>
      </c>
      <c r="U232" s="86">
        <v>0.47</v>
      </c>
      <c r="V232" s="86">
        <v>0.75</v>
      </c>
      <c r="W232">
        <v>0.94</v>
      </c>
    </row>
    <row r="233" spans="14:23">
      <c r="N233" s="82" t="s">
        <v>87</v>
      </c>
      <c r="O233" s="82" t="s">
        <v>109</v>
      </c>
      <c r="P233" s="82">
        <v>62</v>
      </c>
      <c r="Q233" s="82" t="str">
        <f t="shared" si="5"/>
        <v>GGLPK066250</v>
      </c>
      <c r="R233" s="83">
        <v>50</v>
      </c>
      <c r="S233" s="88">
        <v>1.1000000000000001</v>
      </c>
      <c r="T233" s="88">
        <v>1.1100000000000001</v>
      </c>
      <c r="U233" s="86">
        <v>0.47</v>
      </c>
      <c r="V233" s="86">
        <v>0.75</v>
      </c>
      <c r="W233">
        <v>0.94</v>
      </c>
    </row>
    <row r="234" spans="14:23">
      <c r="N234" s="82" t="s">
        <v>87</v>
      </c>
      <c r="O234" s="82" t="s">
        <v>109</v>
      </c>
      <c r="P234" s="82">
        <v>62</v>
      </c>
      <c r="Q234" s="82" t="str">
        <f t="shared" si="5"/>
        <v>GGLPK066255</v>
      </c>
      <c r="R234" s="83">
        <v>55</v>
      </c>
      <c r="S234" s="88">
        <v>1.1000000000000001</v>
      </c>
      <c r="T234" s="88">
        <v>1.1100000000000001</v>
      </c>
      <c r="U234" s="86">
        <v>0.47</v>
      </c>
      <c r="V234" s="86">
        <v>0.75</v>
      </c>
      <c r="W234">
        <v>0.94</v>
      </c>
    </row>
    <row r="235" spans="14:23">
      <c r="N235" s="82" t="s">
        <v>87</v>
      </c>
      <c r="O235" s="82" t="s">
        <v>109</v>
      </c>
      <c r="P235" s="82">
        <v>62</v>
      </c>
      <c r="Q235" s="82" t="str">
        <f t="shared" si="5"/>
        <v>GGLPK066260</v>
      </c>
      <c r="R235" s="83">
        <v>60</v>
      </c>
      <c r="S235" s="88">
        <v>1.1000000000000001</v>
      </c>
      <c r="T235" s="88">
        <v>1.1100000000000001</v>
      </c>
      <c r="U235" s="86">
        <v>0.47</v>
      </c>
      <c r="V235" s="86">
        <v>0.75</v>
      </c>
      <c r="W235">
        <v>0.94</v>
      </c>
    </row>
    <row r="236" spans="14:23">
      <c r="N236" s="82" t="s">
        <v>87</v>
      </c>
      <c r="O236" s="82" t="s">
        <v>109</v>
      </c>
      <c r="P236" s="82">
        <v>62</v>
      </c>
      <c r="Q236" s="82" t="str">
        <f t="shared" si="5"/>
        <v>GGLPK066265</v>
      </c>
      <c r="R236" s="83">
        <v>65</v>
      </c>
      <c r="S236" s="88">
        <v>1.1000000000000001</v>
      </c>
      <c r="T236" s="88">
        <v>1.1100000000000001</v>
      </c>
      <c r="U236" s="86">
        <v>0.47</v>
      </c>
      <c r="V236" s="86">
        <v>0.75</v>
      </c>
      <c r="W236">
        <v>0.94</v>
      </c>
    </row>
    <row r="237" spans="14:23">
      <c r="N237" s="82" t="s">
        <v>87</v>
      </c>
      <c r="O237" s="82" t="s">
        <v>109</v>
      </c>
      <c r="P237" s="82">
        <v>62</v>
      </c>
      <c r="Q237" s="82" t="str">
        <f t="shared" si="5"/>
        <v>GGLPK066262</v>
      </c>
      <c r="R237" s="83">
        <v>62</v>
      </c>
      <c r="S237" s="88">
        <v>1.1000000000000001</v>
      </c>
      <c r="T237" s="88">
        <v>1.1100000000000001</v>
      </c>
      <c r="U237" s="86">
        <v>0.47</v>
      </c>
      <c r="V237" s="86">
        <v>0.75</v>
      </c>
      <c r="W237">
        <v>0.94</v>
      </c>
    </row>
    <row r="238" spans="14:23">
      <c r="N238" s="82" t="s">
        <v>87</v>
      </c>
      <c r="O238" s="82" t="s">
        <v>109</v>
      </c>
      <c r="P238" s="82">
        <v>62</v>
      </c>
      <c r="Q238" s="82" t="str">
        <f t="shared" si="5"/>
        <v>GGLPK066275</v>
      </c>
      <c r="R238" s="83">
        <v>75</v>
      </c>
      <c r="S238" s="88">
        <v>1.1000000000000001</v>
      </c>
      <c r="T238" s="88">
        <v>1.1100000000000001</v>
      </c>
      <c r="U238" s="86">
        <v>0.47</v>
      </c>
      <c r="V238" s="86">
        <v>0.75</v>
      </c>
      <c r="W238">
        <v>0.94</v>
      </c>
    </row>
    <row r="239" spans="14:23">
      <c r="N239" s="82" t="s">
        <v>87</v>
      </c>
      <c r="O239" s="82" t="s">
        <v>109</v>
      </c>
      <c r="P239" s="82">
        <v>62</v>
      </c>
      <c r="Q239" s="82" t="str">
        <f t="shared" si="5"/>
        <v>GGLPK066280</v>
      </c>
      <c r="R239" s="83">
        <v>80</v>
      </c>
      <c r="S239" s="88">
        <v>1</v>
      </c>
      <c r="T239" s="88">
        <v>1.1100000000000001</v>
      </c>
      <c r="U239" s="86">
        <v>0.47</v>
      </c>
      <c r="V239" s="86">
        <v>0.75</v>
      </c>
      <c r="W239">
        <v>0.94</v>
      </c>
    </row>
    <row r="240" spans="14:23">
      <c r="N240" s="82" t="s">
        <v>87</v>
      </c>
      <c r="O240" s="82" t="s">
        <v>109</v>
      </c>
      <c r="P240" s="82">
        <v>62</v>
      </c>
      <c r="Q240" s="82" t="str">
        <f t="shared" si="5"/>
        <v>GGLPK066285</v>
      </c>
      <c r="R240" s="83">
        <v>85</v>
      </c>
      <c r="S240" s="88">
        <v>1</v>
      </c>
      <c r="T240" s="88">
        <v>1.1100000000000001</v>
      </c>
      <c r="U240" s="86">
        <v>0.47</v>
      </c>
      <c r="V240" s="86">
        <v>0.75</v>
      </c>
      <c r="W240">
        <v>0.94</v>
      </c>
    </row>
    <row r="241" spans="14:23">
      <c r="N241" s="82" t="s">
        <v>87</v>
      </c>
      <c r="O241" s="82" t="s">
        <v>109</v>
      </c>
      <c r="P241" s="82">
        <v>62</v>
      </c>
      <c r="Q241" s="82" t="str">
        <f t="shared" si="5"/>
        <v>GGLPK066290</v>
      </c>
      <c r="R241" s="83">
        <v>90</v>
      </c>
      <c r="S241" s="88">
        <v>1</v>
      </c>
      <c r="T241" s="88">
        <v>1.1100000000000001</v>
      </c>
      <c r="U241" s="86">
        <v>0.47</v>
      </c>
      <c r="V241" s="86">
        <v>0.75</v>
      </c>
      <c r="W241">
        <v>0.94</v>
      </c>
    </row>
    <row r="242" spans="14:23">
      <c r="N242" s="82" t="s">
        <v>113</v>
      </c>
      <c r="O242" s="82" t="s">
        <v>109</v>
      </c>
      <c r="P242" s="82">
        <v>62</v>
      </c>
      <c r="Q242" s="82" t="str">
        <f t="shared" si="5"/>
        <v>GPLPK066215</v>
      </c>
      <c r="R242" s="83">
        <v>15</v>
      </c>
      <c r="S242" s="88">
        <v>1.1000000000000001</v>
      </c>
      <c r="T242" s="88">
        <v>1.1100000000000001</v>
      </c>
      <c r="U242" s="86">
        <v>0.47</v>
      </c>
      <c r="V242" s="86">
        <v>0.75</v>
      </c>
      <c r="W242">
        <v>0.94</v>
      </c>
    </row>
    <row r="243" spans="14:23">
      <c r="N243" s="82" t="s">
        <v>113</v>
      </c>
      <c r="O243" s="82" t="s">
        <v>109</v>
      </c>
      <c r="P243" s="82">
        <v>62</v>
      </c>
      <c r="Q243" s="82" t="str">
        <f t="shared" si="5"/>
        <v>GPLPK066220</v>
      </c>
      <c r="R243" s="83">
        <v>20</v>
      </c>
      <c r="S243" s="88">
        <v>1.1000000000000001</v>
      </c>
      <c r="T243" s="88">
        <v>1.1100000000000001</v>
      </c>
      <c r="U243" s="86">
        <v>0.47</v>
      </c>
      <c r="V243" s="86">
        <v>0.75</v>
      </c>
      <c r="W243">
        <v>0.94</v>
      </c>
    </row>
    <row r="244" spans="14:23">
      <c r="N244" s="82" t="s">
        <v>113</v>
      </c>
      <c r="O244" s="82" t="s">
        <v>109</v>
      </c>
      <c r="P244" s="82">
        <v>62</v>
      </c>
      <c r="Q244" s="82" t="str">
        <f t="shared" si="5"/>
        <v>GPLPK066225</v>
      </c>
      <c r="R244" s="83">
        <v>25</v>
      </c>
      <c r="S244" s="88">
        <v>1.1000000000000001</v>
      </c>
      <c r="T244" s="88">
        <v>1.1100000000000001</v>
      </c>
      <c r="U244" s="86">
        <v>0.47</v>
      </c>
      <c r="V244" s="86">
        <v>0.75</v>
      </c>
      <c r="W244">
        <v>0.94</v>
      </c>
    </row>
    <row r="245" spans="14:23">
      <c r="N245" s="82" t="s">
        <v>113</v>
      </c>
      <c r="O245" s="82" t="s">
        <v>109</v>
      </c>
      <c r="P245" s="82">
        <v>62</v>
      </c>
      <c r="Q245" s="82" t="str">
        <f t="shared" si="5"/>
        <v>GPLPK066230</v>
      </c>
      <c r="R245" s="83">
        <v>30</v>
      </c>
      <c r="S245" s="88">
        <v>1.1000000000000001</v>
      </c>
      <c r="T245" s="88">
        <v>1.1100000000000001</v>
      </c>
      <c r="U245" s="86">
        <v>0.47</v>
      </c>
      <c r="V245" s="86">
        <v>0.75</v>
      </c>
      <c r="W245">
        <v>0.94</v>
      </c>
    </row>
    <row r="246" spans="14:23">
      <c r="N246" s="82" t="s">
        <v>113</v>
      </c>
      <c r="O246" s="82" t="s">
        <v>109</v>
      </c>
      <c r="P246" s="82">
        <v>62</v>
      </c>
      <c r="Q246" s="82" t="str">
        <f t="shared" si="5"/>
        <v>GPLPK066235</v>
      </c>
      <c r="R246" s="83">
        <v>35</v>
      </c>
      <c r="S246" s="88">
        <v>1.1000000000000001</v>
      </c>
      <c r="T246" s="88">
        <v>1.1100000000000001</v>
      </c>
      <c r="U246" s="86">
        <v>0.47</v>
      </c>
      <c r="V246" s="86">
        <v>0.75</v>
      </c>
      <c r="W246">
        <v>0.94</v>
      </c>
    </row>
    <row r="247" spans="14:23">
      <c r="N247" s="82" t="s">
        <v>113</v>
      </c>
      <c r="O247" s="82" t="s">
        <v>109</v>
      </c>
      <c r="P247" s="82">
        <v>62</v>
      </c>
      <c r="Q247" s="82" t="str">
        <f t="shared" si="5"/>
        <v>GPLPK066240</v>
      </c>
      <c r="R247" s="83">
        <v>40</v>
      </c>
      <c r="S247" s="88">
        <v>1.1000000000000001</v>
      </c>
      <c r="T247" s="88">
        <v>1.1100000000000001</v>
      </c>
      <c r="U247" s="86">
        <v>0.47</v>
      </c>
      <c r="V247" s="86">
        <v>0.75</v>
      </c>
      <c r="W247">
        <v>0.94</v>
      </c>
    </row>
    <row r="248" spans="14:23">
      <c r="N248" s="82" t="s">
        <v>113</v>
      </c>
      <c r="O248" s="82" t="s">
        <v>109</v>
      </c>
      <c r="P248" s="82">
        <v>62</v>
      </c>
      <c r="Q248" s="82" t="str">
        <f t="shared" si="5"/>
        <v>GPLPK066245</v>
      </c>
      <c r="R248" s="83">
        <v>45</v>
      </c>
      <c r="S248" s="88">
        <v>1.1000000000000001</v>
      </c>
      <c r="T248" s="88">
        <v>1.1100000000000001</v>
      </c>
      <c r="U248" s="86">
        <v>0.47</v>
      </c>
      <c r="V248" s="86">
        <v>0.75</v>
      </c>
      <c r="W248">
        <v>0.94</v>
      </c>
    </row>
    <row r="249" spans="14:23">
      <c r="N249" s="82" t="s">
        <v>113</v>
      </c>
      <c r="O249" s="82" t="s">
        <v>109</v>
      </c>
      <c r="P249" s="82">
        <v>62</v>
      </c>
      <c r="Q249" s="82" t="str">
        <f t="shared" si="5"/>
        <v>GPLPK066250</v>
      </c>
      <c r="R249" s="83">
        <v>50</v>
      </c>
      <c r="S249" s="88">
        <v>1.1000000000000001</v>
      </c>
      <c r="T249" s="88">
        <v>1.1100000000000001</v>
      </c>
      <c r="U249" s="86">
        <v>0.47</v>
      </c>
      <c r="V249" s="86">
        <v>0.75</v>
      </c>
      <c r="W249">
        <v>0.94</v>
      </c>
    </row>
    <row r="250" spans="14:23">
      <c r="N250" s="82" t="s">
        <v>113</v>
      </c>
      <c r="O250" s="82" t="s">
        <v>109</v>
      </c>
      <c r="P250" s="82">
        <v>62</v>
      </c>
      <c r="Q250" s="82" t="str">
        <f t="shared" si="5"/>
        <v>GPLPK066255</v>
      </c>
      <c r="R250" s="83">
        <v>55</v>
      </c>
      <c r="S250" s="88">
        <v>1.1000000000000001</v>
      </c>
      <c r="T250" s="88">
        <v>1.1100000000000001</v>
      </c>
      <c r="U250" s="86">
        <v>0.47</v>
      </c>
      <c r="V250" s="86">
        <v>0.75</v>
      </c>
      <c r="W250">
        <v>0.94</v>
      </c>
    </row>
    <row r="251" spans="14:23">
      <c r="N251" s="82" t="s">
        <v>113</v>
      </c>
      <c r="O251" s="82" t="s">
        <v>109</v>
      </c>
      <c r="P251" s="82">
        <v>62</v>
      </c>
      <c r="Q251" s="82" t="str">
        <f t="shared" si="5"/>
        <v>GPLPK066260</v>
      </c>
      <c r="R251" s="83">
        <v>60</v>
      </c>
      <c r="S251" s="88">
        <v>1.1000000000000001</v>
      </c>
      <c r="T251" s="88">
        <v>1.1100000000000001</v>
      </c>
      <c r="U251" s="86">
        <v>0.47</v>
      </c>
      <c r="V251" s="86">
        <v>0.75</v>
      </c>
      <c r="W251">
        <v>0.94</v>
      </c>
    </row>
    <row r="252" spans="14:23">
      <c r="N252" s="82" t="s">
        <v>113</v>
      </c>
      <c r="O252" s="82" t="s">
        <v>109</v>
      </c>
      <c r="P252" s="82">
        <v>62</v>
      </c>
      <c r="Q252" s="82" t="str">
        <f t="shared" si="5"/>
        <v>GPLPK066265</v>
      </c>
      <c r="R252" s="83">
        <v>65</v>
      </c>
      <c r="S252" s="88">
        <v>1.1000000000000001</v>
      </c>
      <c r="T252" s="88">
        <v>1.1100000000000001</v>
      </c>
      <c r="U252" s="86">
        <v>0.47</v>
      </c>
      <c r="V252" s="86">
        <v>0.75</v>
      </c>
      <c r="W252">
        <v>0.94</v>
      </c>
    </row>
    <row r="253" spans="14:23">
      <c r="N253" s="82" t="s">
        <v>113</v>
      </c>
      <c r="O253" s="82" t="s">
        <v>109</v>
      </c>
      <c r="P253" s="82">
        <v>62</v>
      </c>
      <c r="Q253" s="82" t="str">
        <f t="shared" si="5"/>
        <v>GPLPK066270</v>
      </c>
      <c r="R253" s="83">
        <v>70</v>
      </c>
      <c r="S253" s="88">
        <v>1.1000000000000001</v>
      </c>
      <c r="T253" s="88">
        <v>1.1100000000000001</v>
      </c>
      <c r="U253" s="86">
        <v>0.47</v>
      </c>
      <c r="V253" s="86">
        <v>0.75</v>
      </c>
      <c r="W253">
        <v>0.94</v>
      </c>
    </row>
    <row r="254" spans="14:23">
      <c r="N254" s="82" t="s">
        <v>113</v>
      </c>
      <c r="O254" s="82" t="s">
        <v>109</v>
      </c>
      <c r="P254" s="82">
        <v>62</v>
      </c>
      <c r="Q254" s="82" t="str">
        <f t="shared" si="5"/>
        <v>GPLPK066275</v>
      </c>
      <c r="R254" s="83">
        <v>75</v>
      </c>
      <c r="S254" s="88">
        <v>1.1000000000000001</v>
      </c>
      <c r="T254" s="88">
        <v>1.1100000000000001</v>
      </c>
      <c r="U254" s="86">
        <v>0.47</v>
      </c>
      <c r="V254" s="86">
        <v>0.75</v>
      </c>
      <c r="W254">
        <v>0.94</v>
      </c>
    </row>
    <row r="255" spans="14:23">
      <c r="N255" s="82" t="s">
        <v>113</v>
      </c>
      <c r="O255" s="82" t="s">
        <v>109</v>
      </c>
      <c r="P255" s="82">
        <v>62</v>
      </c>
      <c r="Q255" s="82" t="str">
        <f t="shared" si="5"/>
        <v>GPLPK066280</v>
      </c>
      <c r="R255" s="83">
        <v>80</v>
      </c>
      <c r="S255" s="88">
        <v>1</v>
      </c>
      <c r="T255" s="88">
        <v>1.1100000000000001</v>
      </c>
      <c r="U255" s="86">
        <v>0.47</v>
      </c>
      <c r="V255" s="86">
        <v>0.75</v>
      </c>
      <c r="W255">
        <v>0.94</v>
      </c>
    </row>
    <row r="256" spans="14:23">
      <c r="N256" s="82" t="s">
        <v>113</v>
      </c>
      <c r="O256" s="82" t="s">
        <v>109</v>
      </c>
      <c r="P256" s="82">
        <v>62</v>
      </c>
      <c r="Q256" s="82" t="str">
        <f t="shared" si="5"/>
        <v>GPLPK066285</v>
      </c>
      <c r="R256" s="83">
        <v>85</v>
      </c>
      <c r="S256" s="88">
        <v>1</v>
      </c>
      <c r="T256" s="88">
        <v>1.1100000000000001</v>
      </c>
      <c r="U256" s="86">
        <v>0.47</v>
      </c>
      <c r="V256" s="86">
        <v>0.75</v>
      </c>
      <c r="W256">
        <v>0.94</v>
      </c>
    </row>
    <row r="257" spans="14:23">
      <c r="N257" s="82" t="s">
        <v>113</v>
      </c>
      <c r="O257" s="82" t="s">
        <v>109</v>
      </c>
      <c r="P257" s="82">
        <v>62</v>
      </c>
      <c r="Q257" s="82" t="str">
        <f t="shared" si="5"/>
        <v>GPLPK066290</v>
      </c>
      <c r="R257" s="83">
        <v>90</v>
      </c>
      <c r="S257" s="88">
        <v>1</v>
      </c>
      <c r="T257" s="88">
        <v>1.1100000000000001</v>
      </c>
      <c r="U257" s="86">
        <v>0.47</v>
      </c>
      <c r="V257" s="86">
        <v>0.75</v>
      </c>
      <c r="W257">
        <v>0.94</v>
      </c>
    </row>
    <row r="258" spans="14:23">
      <c r="N258" s="82" t="s">
        <v>87</v>
      </c>
      <c r="O258" s="82" t="s">
        <v>110</v>
      </c>
      <c r="P258" s="82">
        <v>62</v>
      </c>
      <c r="Q258" s="82" t="str">
        <f t="shared" si="5"/>
        <v>GGLSK066215</v>
      </c>
      <c r="R258" s="83">
        <v>15</v>
      </c>
      <c r="S258" s="88">
        <v>1.1000000000000001</v>
      </c>
      <c r="T258" s="88">
        <v>1.34</v>
      </c>
      <c r="U258" s="86">
        <v>0.47</v>
      </c>
      <c r="V258" s="86">
        <v>0.94</v>
      </c>
      <c r="W258">
        <v>1.1599999999999999</v>
      </c>
    </row>
    <row r="259" spans="14:23">
      <c r="N259" s="82" t="s">
        <v>87</v>
      </c>
      <c r="O259" s="82" t="s">
        <v>110</v>
      </c>
      <c r="P259" s="82">
        <v>62</v>
      </c>
      <c r="Q259" s="82" t="str">
        <f t="shared" ref="Q259:Q289" si="6">_xlfn.CONCAT(N259,O259,P259,R259)</f>
        <v>GGLSK066220</v>
      </c>
      <c r="R259" s="83">
        <v>20</v>
      </c>
      <c r="S259" s="88">
        <v>1.1000000000000001</v>
      </c>
      <c r="T259" s="88">
        <v>1.34</v>
      </c>
      <c r="U259" s="86">
        <v>0.47</v>
      </c>
      <c r="V259" s="86">
        <v>0.94</v>
      </c>
      <c r="W259">
        <v>1.1599999999999999</v>
      </c>
    </row>
    <row r="260" spans="14:23">
      <c r="N260" s="82" t="s">
        <v>87</v>
      </c>
      <c r="O260" s="82" t="s">
        <v>110</v>
      </c>
      <c r="P260" s="82">
        <v>62</v>
      </c>
      <c r="Q260" s="82" t="str">
        <f t="shared" si="6"/>
        <v>GGLSK066225</v>
      </c>
      <c r="R260" s="83">
        <v>25</v>
      </c>
      <c r="S260" s="88">
        <v>1.1000000000000001</v>
      </c>
      <c r="T260" s="88">
        <v>1.34</v>
      </c>
      <c r="U260" s="86">
        <v>0.47</v>
      </c>
      <c r="V260" s="86">
        <v>0.94</v>
      </c>
      <c r="W260">
        <v>1.1599999999999999</v>
      </c>
    </row>
    <row r="261" spans="14:23">
      <c r="N261" s="82" t="s">
        <v>87</v>
      </c>
      <c r="O261" s="82" t="s">
        <v>110</v>
      </c>
      <c r="P261" s="82">
        <v>62</v>
      </c>
      <c r="Q261" s="82" t="str">
        <f t="shared" si="6"/>
        <v>GGLSK066230</v>
      </c>
      <c r="R261" s="83">
        <v>30</v>
      </c>
      <c r="S261" s="88">
        <v>1.1000000000000001</v>
      </c>
      <c r="T261" s="88">
        <v>1.34</v>
      </c>
      <c r="U261" s="86">
        <v>0.47</v>
      </c>
      <c r="V261" s="86">
        <v>0.94</v>
      </c>
      <c r="W261">
        <v>1.1599999999999999</v>
      </c>
    </row>
    <row r="262" spans="14:23">
      <c r="N262" s="82" t="s">
        <v>87</v>
      </c>
      <c r="O262" s="82" t="s">
        <v>110</v>
      </c>
      <c r="P262" s="82">
        <v>62</v>
      </c>
      <c r="Q262" s="82" t="str">
        <f t="shared" si="6"/>
        <v>GGLSK066235</v>
      </c>
      <c r="R262" s="83">
        <v>35</v>
      </c>
      <c r="S262" s="88">
        <v>1.1000000000000001</v>
      </c>
      <c r="T262" s="88">
        <v>1.34</v>
      </c>
      <c r="U262" s="86">
        <v>0.47</v>
      </c>
      <c r="V262" s="86">
        <v>0.94</v>
      </c>
      <c r="W262">
        <v>1.1599999999999999</v>
      </c>
    </row>
    <row r="263" spans="14:23">
      <c r="N263" s="82" t="s">
        <v>87</v>
      </c>
      <c r="O263" s="82" t="s">
        <v>110</v>
      </c>
      <c r="P263" s="82">
        <v>62</v>
      </c>
      <c r="Q263" s="82" t="str">
        <f t="shared" si="6"/>
        <v>GGLSK066240</v>
      </c>
      <c r="R263" s="83">
        <v>40</v>
      </c>
      <c r="S263" s="88">
        <v>1.1000000000000001</v>
      </c>
      <c r="T263" s="88">
        <v>1.34</v>
      </c>
      <c r="U263" s="86">
        <v>0.47</v>
      </c>
      <c r="V263" s="86">
        <v>0.94</v>
      </c>
      <c r="W263">
        <v>1.1599999999999999</v>
      </c>
    </row>
    <row r="264" spans="14:23">
      <c r="N264" s="82" t="s">
        <v>87</v>
      </c>
      <c r="O264" s="82" t="s">
        <v>110</v>
      </c>
      <c r="P264" s="82">
        <v>62</v>
      </c>
      <c r="Q264" s="82" t="str">
        <f t="shared" si="6"/>
        <v>GGLSK066245</v>
      </c>
      <c r="R264" s="83">
        <v>45</v>
      </c>
      <c r="S264" s="88">
        <v>1</v>
      </c>
      <c r="T264" s="88">
        <v>1.34</v>
      </c>
      <c r="U264" s="86">
        <v>0.47</v>
      </c>
      <c r="V264" s="86">
        <v>0.94</v>
      </c>
      <c r="W264">
        <v>1.1599999999999999</v>
      </c>
    </row>
    <row r="265" spans="14:23">
      <c r="N265" s="82" t="s">
        <v>87</v>
      </c>
      <c r="O265" s="82" t="s">
        <v>110</v>
      </c>
      <c r="P265" s="82">
        <v>62</v>
      </c>
      <c r="Q265" s="82" t="str">
        <f t="shared" si="6"/>
        <v>GGLSK066250</v>
      </c>
      <c r="R265" s="83">
        <v>50</v>
      </c>
      <c r="S265" s="88">
        <v>1</v>
      </c>
      <c r="T265" s="88">
        <v>1.34</v>
      </c>
      <c r="U265" s="86">
        <v>0.47</v>
      </c>
      <c r="V265" s="86">
        <v>0.94</v>
      </c>
      <c r="W265">
        <v>1.1599999999999999</v>
      </c>
    </row>
    <row r="266" spans="14:23">
      <c r="N266" s="82" t="s">
        <v>87</v>
      </c>
      <c r="O266" s="82" t="s">
        <v>110</v>
      </c>
      <c r="P266" s="82">
        <v>62</v>
      </c>
      <c r="Q266" s="82" t="str">
        <f t="shared" si="6"/>
        <v>GGLSK066255</v>
      </c>
      <c r="R266" s="83">
        <v>55</v>
      </c>
      <c r="S266" s="88">
        <v>1</v>
      </c>
      <c r="T266" s="88">
        <v>1.34</v>
      </c>
      <c r="U266" s="86">
        <v>0.47</v>
      </c>
      <c r="V266" s="86">
        <v>0.94</v>
      </c>
      <c r="W266">
        <v>1.1599999999999999</v>
      </c>
    </row>
    <row r="267" spans="14:23">
      <c r="N267" s="82" t="s">
        <v>87</v>
      </c>
      <c r="O267" s="82" t="s">
        <v>110</v>
      </c>
      <c r="P267" s="82">
        <v>62</v>
      </c>
      <c r="Q267" s="82" t="str">
        <f t="shared" si="6"/>
        <v>GGLSK066260</v>
      </c>
      <c r="R267" s="83">
        <v>60</v>
      </c>
      <c r="S267" s="88">
        <v>1</v>
      </c>
      <c r="T267" s="88">
        <v>1.34</v>
      </c>
      <c r="U267" s="86">
        <v>0.47</v>
      </c>
      <c r="V267" s="86">
        <v>0.94</v>
      </c>
      <c r="W267">
        <v>1.1599999999999999</v>
      </c>
    </row>
    <row r="268" spans="14:23">
      <c r="N268" s="82" t="s">
        <v>87</v>
      </c>
      <c r="O268" s="82" t="s">
        <v>110</v>
      </c>
      <c r="P268" s="82">
        <v>62</v>
      </c>
      <c r="Q268" s="82" t="str">
        <f t="shared" si="6"/>
        <v>GGLSK066265</v>
      </c>
      <c r="R268" s="83">
        <v>65</v>
      </c>
      <c r="S268" s="88">
        <v>1</v>
      </c>
      <c r="T268" s="88">
        <v>1.34</v>
      </c>
      <c r="U268" s="86">
        <v>0.47</v>
      </c>
      <c r="V268" s="86">
        <v>0.94</v>
      </c>
      <c r="W268">
        <v>1.1599999999999999</v>
      </c>
    </row>
    <row r="269" spans="14:23">
      <c r="N269" s="82" t="s">
        <v>87</v>
      </c>
      <c r="O269" s="82" t="s">
        <v>110</v>
      </c>
      <c r="P269" s="82">
        <v>62</v>
      </c>
      <c r="Q269" s="82" t="str">
        <f t="shared" si="6"/>
        <v>GGLSK066270</v>
      </c>
      <c r="R269" s="83">
        <v>70</v>
      </c>
      <c r="S269" s="88">
        <v>1</v>
      </c>
      <c r="T269" s="88">
        <v>1.34</v>
      </c>
      <c r="U269" s="86">
        <v>0.47</v>
      </c>
      <c r="V269" s="86">
        <v>0.94</v>
      </c>
      <c r="W269">
        <v>1.1599999999999999</v>
      </c>
    </row>
    <row r="270" spans="14:23">
      <c r="N270" s="82" t="s">
        <v>87</v>
      </c>
      <c r="O270" s="82" t="s">
        <v>110</v>
      </c>
      <c r="P270" s="82">
        <v>62</v>
      </c>
      <c r="Q270" s="82" t="str">
        <f>_xlfn.CONCAT(N262,O262,P262,R262)</f>
        <v>GGLSK066235</v>
      </c>
      <c r="R270" s="83">
        <v>75</v>
      </c>
      <c r="S270" s="88">
        <v>1</v>
      </c>
      <c r="T270" s="88">
        <v>1.34</v>
      </c>
      <c r="U270" s="86">
        <v>0.47</v>
      </c>
      <c r="V270" s="86">
        <v>0.94</v>
      </c>
      <c r="W270">
        <v>1.1599999999999999</v>
      </c>
    </row>
    <row r="271" spans="14:23">
      <c r="N271" s="82" t="s">
        <v>87</v>
      </c>
      <c r="O271" s="82" t="s">
        <v>110</v>
      </c>
      <c r="P271" s="82">
        <v>62</v>
      </c>
      <c r="Q271" s="82" t="str">
        <f t="shared" si="6"/>
        <v>GGLSK066280</v>
      </c>
      <c r="R271" s="83">
        <v>80</v>
      </c>
      <c r="S271" s="88">
        <v>1</v>
      </c>
      <c r="T271" s="88">
        <v>1.34</v>
      </c>
      <c r="U271" s="86">
        <v>0.47</v>
      </c>
      <c r="V271" s="86">
        <v>0.94</v>
      </c>
      <c r="W271">
        <v>1.1599999999999999</v>
      </c>
    </row>
    <row r="272" spans="14:23">
      <c r="N272" s="82" t="s">
        <v>87</v>
      </c>
      <c r="O272" s="82" t="s">
        <v>110</v>
      </c>
      <c r="P272" s="82">
        <v>62</v>
      </c>
      <c r="Q272" s="82" t="str">
        <f t="shared" si="6"/>
        <v>GGLSK066285</v>
      </c>
      <c r="R272" s="83">
        <v>85</v>
      </c>
      <c r="S272" s="88">
        <v>1</v>
      </c>
      <c r="T272" s="88">
        <v>1.34</v>
      </c>
      <c r="U272" s="86">
        <v>0.47</v>
      </c>
      <c r="V272" s="86">
        <v>0.94</v>
      </c>
      <c r="W272">
        <v>1.1599999999999999</v>
      </c>
    </row>
    <row r="273" spans="14:23">
      <c r="N273" s="82" t="s">
        <v>87</v>
      </c>
      <c r="O273" s="82" t="s">
        <v>110</v>
      </c>
      <c r="P273" s="82">
        <v>62</v>
      </c>
      <c r="Q273" s="82" t="str">
        <f t="shared" si="6"/>
        <v>GGLSK066290</v>
      </c>
      <c r="R273" s="83">
        <v>90</v>
      </c>
      <c r="S273" s="88">
        <v>1</v>
      </c>
      <c r="T273" s="88">
        <v>1.34</v>
      </c>
      <c r="U273" s="86">
        <v>0.47</v>
      </c>
      <c r="V273" s="86">
        <v>0.94</v>
      </c>
      <c r="W273">
        <v>1.1599999999999999</v>
      </c>
    </row>
    <row r="274" spans="14:23">
      <c r="N274" s="82" t="s">
        <v>113</v>
      </c>
      <c r="O274" s="82" t="s">
        <v>110</v>
      </c>
      <c r="P274" s="82">
        <v>62</v>
      </c>
      <c r="Q274" s="82" t="str">
        <f t="shared" si="6"/>
        <v>GPLSK066215</v>
      </c>
      <c r="R274" s="83">
        <v>15</v>
      </c>
      <c r="S274" s="88">
        <v>1.1000000000000001</v>
      </c>
      <c r="T274" s="88">
        <v>1.34</v>
      </c>
      <c r="U274" s="86">
        <v>0.47</v>
      </c>
      <c r="V274" s="86">
        <v>0.94</v>
      </c>
      <c r="W274">
        <v>1.1599999999999999</v>
      </c>
    </row>
    <row r="275" spans="14:23">
      <c r="N275" s="82" t="s">
        <v>113</v>
      </c>
      <c r="O275" s="82" t="s">
        <v>110</v>
      </c>
      <c r="P275" s="82">
        <v>62</v>
      </c>
      <c r="Q275" s="82" t="str">
        <f t="shared" si="6"/>
        <v>GPLSK066220</v>
      </c>
      <c r="R275" s="83">
        <v>20</v>
      </c>
      <c r="S275" s="88">
        <v>1.1000000000000001</v>
      </c>
      <c r="T275" s="88">
        <v>1.34</v>
      </c>
      <c r="U275" s="86">
        <v>0.47</v>
      </c>
      <c r="V275" s="86">
        <v>0.94</v>
      </c>
      <c r="W275">
        <v>1.1599999999999999</v>
      </c>
    </row>
    <row r="276" spans="14:23">
      <c r="N276" s="82" t="s">
        <v>113</v>
      </c>
      <c r="O276" s="82" t="s">
        <v>110</v>
      </c>
      <c r="P276" s="82">
        <v>62</v>
      </c>
      <c r="Q276" s="82" t="str">
        <f t="shared" si="6"/>
        <v>GPLSK066225</v>
      </c>
      <c r="R276" s="83">
        <v>25</v>
      </c>
      <c r="S276" s="88">
        <v>1.1000000000000001</v>
      </c>
      <c r="T276" s="88">
        <v>1.34</v>
      </c>
      <c r="U276" s="86">
        <v>0.47</v>
      </c>
      <c r="V276" s="86">
        <v>0.94</v>
      </c>
      <c r="W276">
        <v>1.1599999999999999</v>
      </c>
    </row>
    <row r="277" spans="14:23">
      <c r="N277" s="82" t="s">
        <v>113</v>
      </c>
      <c r="O277" s="82" t="s">
        <v>110</v>
      </c>
      <c r="P277" s="82">
        <v>62</v>
      </c>
      <c r="Q277" s="82" t="str">
        <f t="shared" si="6"/>
        <v>GPLSK066230</v>
      </c>
      <c r="R277" s="83">
        <v>30</v>
      </c>
      <c r="S277" s="88">
        <v>1.1000000000000001</v>
      </c>
      <c r="T277" s="88">
        <v>1.34</v>
      </c>
      <c r="U277" s="86">
        <v>0.47</v>
      </c>
      <c r="V277" s="86">
        <v>0.94</v>
      </c>
      <c r="W277">
        <v>1.1599999999999999</v>
      </c>
    </row>
    <row r="278" spans="14:23">
      <c r="N278" s="82" t="s">
        <v>113</v>
      </c>
      <c r="O278" s="82" t="s">
        <v>110</v>
      </c>
      <c r="P278" s="82">
        <v>62</v>
      </c>
      <c r="Q278" s="82" t="str">
        <f t="shared" si="6"/>
        <v>GPLSK066235</v>
      </c>
      <c r="R278" s="83">
        <v>35</v>
      </c>
      <c r="S278" s="88">
        <v>1.1000000000000001</v>
      </c>
      <c r="T278" s="88">
        <v>1.34</v>
      </c>
      <c r="U278" s="86">
        <v>0.47</v>
      </c>
      <c r="V278" s="86">
        <v>0.94</v>
      </c>
      <c r="W278">
        <v>1.1599999999999999</v>
      </c>
    </row>
    <row r="279" spans="14:23">
      <c r="N279" s="82" t="s">
        <v>113</v>
      </c>
      <c r="O279" s="82" t="s">
        <v>110</v>
      </c>
      <c r="P279" s="82">
        <v>62</v>
      </c>
      <c r="Q279" s="82" t="str">
        <f t="shared" si="6"/>
        <v>GPLSK066240</v>
      </c>
      <c r="R279" s="83">
        <v>40</v>
      </c>
      <c r="S279" s="88">
        <v>1.1000000000000001</v>
      </c>
      <c r="T279" s="88">
        <v>1.34</v>
      </c>
      <c r="U279" s="86">
        <v>0.47</v>
      </c>
      <c r="V279" s="86">
        <v>0.94</v>
      </c>
      <c r="W279">
        <v>1.1599999999999999</v>
      </c>
    </row>
    <row r="280" spans="14:23">
      <c r="N280" s="82" t="s">
        <v>113</v>
      </c>
      <c r="O280" s="82" t="s">
        <v>110</v>
      </c>
      <c r="P280" s="82">
        <v>62</v>
      </c>
      <c r="Q280" s="82" t="str">
        <f t="shared" si="6"/>
        <v>GPLSK066245</v>
      </c>
      <c r="R280" s="83">
        <v>45</v>
      </c>
      <c r="S280" s="88">
        <v>1</v>
      </c>
      <c r="T280" s="88">
        <v>1.34</v>
      </c>
      <c r="U280" s="86">
        <v>0.47</v>
      </c>
      <c r="V280" s="86">
        <v>0.94</v>
      </c>
      <c r="W280">
        <v>1.1599999999999999</v>
      </c>
    </row>
    <row r="281" spans="14:23">
      <c r="N281" s="82" t="s">
        <v>113</v>
      </c>
      <c r="O281" s="82" t="s">
        <v>110</v>
      </c>
      <c r="P281" s="82">
        <v>62</v>
      </c>
      <c r="Q281" s="82" t="str">
        <f t="shared" si="6"/>
        <v>GPLSK066250</v>
      </c>
      <c r="R281" s="83">
        <v>50</v>
      </c>
      <c r="S281" s="88">
        <v>1</v>
      </c>
      <c r="T281" s="88">
        <v>1.34</v>
      </c>
      <c r="U281" s="86">
        <v>0.47</v>
      </c>
      <c r="V281" s="86">
        <v>0.94</v>
      </c>
      <c r="W281">
        <v>1.1599999999999999</v>
      </c>
    </row>
    <row r="282" spans="14:23">
      <c r="N282" s="82" t="s">
        <v>113</v>
      </c>
      <c r="O282" s="82" t="s">
        <v>110</v>
      </c>
      <c r="P282" s="82">
        <v>62</v>
      </c>
      <c r="Q282" s="82" t="str">
        <f t="shared" si="6"/>
        <v>GPLSK066255</v>
      </c>
      <c r="R282" s="83">
        <v>55</v>
      </c>
      <c r="S282" s="88">
        <v>1</v>
      </c>
      <c r="T282" s="88">
        <v>1.34</v>
      </c>
      <c r="U282" s="86">
        <v>0.47</v>
      </c>
      <c r="V282" s="86">
        <v>0.94</v>
      </c>
      <c r="W282">
        <v>1.1599999999999999</v>
      </c>
    </row>
    <row r="283" spans="14:23">
      <c r="N283" s="82" t="s">
        <v>113</v>
      </c>
      <c r="O283" s="82" t="s">
        <v>110</v>
      </c>
      <c r="P283" s="82">
        <v>62</v>
      </c>
      <c r="Q283" s="82" t="str">
        <f t="shared" si="6"/>
        <v>GPLSK066260</v>
      </c>
      <c r="R283" s="83">
        <v>60</v>
      </c>
      <c r="S283" s="88">
        <v>1</v>
      </c>
      <c r="T283" s="88">
        <v>1.34</v>
      </c>
      <c r="U283" s="86">
        <v>0.47</v>
      </c>
      <c r="V283" s="86">
        <v>0.94</v>
      </c>
      <c r="W283">
        <v>1.1599999999999999</v>
      </c>
    </row>
    <row r="284" spans="14:23">
      <c r="N284" s="82" t="s">
        <v>113</v>
      </c>
      <c r="O284" s="82" t="s">
        <v>110</v>
      </c>
      <c r="P284" s="82">
        <v>62</v>
      </c>
      <c r="Q284" s="82" t="str">
        <f t="shared" si="6"/>
        <v>GPLSK066265</v>
      </c>
      <c r="R284" s="83">
        <v>65</v>
      </c>
      <c r="S284" s="88">
        <v>1</v>
      </c>
      <c r="T284" s="88">
        <v>1.34</v>
      </c>
      <c r="U284" s="86">
        <v>0.47</v>
      </c>
      <c r="V284" s="86">
        <v>0.94</v>
      </c>
      <c r="W284">
        <v>1.1599999999999999</v>
      </c>
    </row>
    <row r="285" spans="14:23">
      <c r="N285" s="82" t="s">
        <v>113</v>
      </c>
      <c r="O285" s="82" t="s">
        <v>110</v>
      </c>
      <c r="P285" s="82">
        <v>62</v>
      </c>
      <c r="Q285" s="82" t="str">
        <f t="shared" si="6"/>
        <v>GPLSK066270</v>
      </c>
      <c r="R285" s="83">
        <v>70</v>
      </c>
      <c r="S285" s="88">
        <v>1</v>
      </c>
      <c r="T285" s="88">
        <v>1.34</v>
      </c>
      <c r="U285" s="86">
        <v>0.47</v>
      </c>
      <c r="V285" s="86">
        <v>0.94</v>
      </c>
      <c r="W285">
        <v>1.1599999999999999</v>
      </c>
    </row>
    <row r="286" spans="14:23">
      <c r="N286" s="82" t="s">
        <v>113</v>
      </c>
      <c r="O286" s="82" t="s">
        <v>110</v>
      </c>
      <c r="P286" s="82">
        <v>62</v>
      </c>
      <c r="Q286" s="82" t="str">
        <f t="shared" si="6"/>
        <v>GPLSK066275</v>
      </c>
      <c r="R286" s="83">
        <v>75</v>
      </c>
      <c r="S286" s="88">
        <v>1</v>
      </c>
      <c r="T286" s="88">
        <v>1.34</v>
      </c>
      <c r="U286" s="86">
        <v>0.47</v>
      </c>
      <c r="V286" s="86">
        <v>0.94</v>
      </c>
      <c r="W286">
        <v>1.1599999999999999</v>
      </c>
    </row>
    <row r="287" spans="14:23">
      <c r="N287" s="82" t="s">
        <v>113</v>
      </c>
      <c r="O287" s="82" t="s">
        <v>110</v>
      </c>
      <c r="P287" s="82">
        <v>62</v>
      </c>
      <c r="Q287" s="82" t="str">
        <f t="shared" si="6"/>
        <v>GPLSK066280</v>
      </c>
      <c r="R287" s="83">
        <v>80</v>
      </c>
      <c r="S287" s="88">
        <v>1</v>
      </c>
      <c r="T287" s="88">
        <v>1.34</v>
      </c>
      <c r="U287" s="86">
        <v>0.47</v>
      </c>
      <c r="V287" s="86">
        <v>0.94</v>
      </c>
      <c r="W287">
        <v>1.1599999999999999</v>
      </c>
    </row>
    <row r="288" spans="14:23">
      <c r="N288" s="82" t="s">
        <v>113</v>
      </c>
      <c r="O288" s="82" t="s">
        <v>110</v>
      </c>
      <c r="P288" s="82">
        <v>62</v>
      </c>
      <c r="Q288" s="82" t="str">
        <f t="shared" si="6"/>
        <v>GPLSK066285</v>
      </c>
      <c r="R288" s="83">
        <v>85</v>
      </c>
      <c r="S288" s="88">
        <v>1</v>
      </c>
      <c r="T288" s="88">
        <v>1.34</v>
      </c>
      <c r="U288" s="86">
        <v>0.47</v>
      </c>
      <c r="V288" s="86">
        <v>0.94</v>
      </c>
      <c r="W288">
        <v>1.1599999999999999</v>
      </c>
    </row>
    <row r="289" spans="14:23">
      <c r="N289" s="82" t="s">
        <v>113</v>
      </c>
      <c r="O289" s="82" t="s">
        <v>110</v>
      </c>
      <c r="P289" s="82">
        <v>62</v>
      </c>
      <c r="Q289" s="82" t="str">
        <f t="shared" si="6"/>
        <v>GPLSK066290</v>
      </c>
      <c r="R289" s="83">
        <v>90</v>
      </c>
      <c r="S289" s="88">
        <v>1</v>
      </c>
      <c r="T289" s="88">
        <v>1.34</v>
      </c>
      <c r="U289" s="86">
        <v>0.47</v>
      </c>
      <c r="V289" s="86">
        <v>0.94</v>
      </c>
      <c r="W289">
        <v>1.1599999999999999</v>
      </c>
    </row>
    <row r="290" spans="14:23">
      <c r="N290" s="82" t="s">
        <v>87</v>
      </c>
      <c r="O290" s="82" t="s">
        <v>88</v>
      </c>
      <c r="P290" s="82">
        <v>69</v>
      </c>
      <c r="Q290" s="82" t="str">
        <f>_xlfn.CONCAT(N290,O290,P290,R290)</f>
        <v>GGLMK066915</v>
      </c>
      <c r="R290" s="83">
        <v>15</v>
      </c>
      <c r="S290" s="88">
        <v>1.3</v>
      </c>
      <c r="T290" s="88">
        <v>0.92</v>
      </c>
      <c r="U290" s="86">
        <v>0.56999999999999995</v>
      </c>
      <c r="V290" s="86">
        <v>0.59</v>
      </c>
      <c r="W290">
        <v>0.76</v>
      </c>
    </row>
    <row r="291" spans="14:23">
      <c r="N291" s="82" t="s">
        <v>87</v>
      </c>
      <c r="O291" s="82" t="s">
        <v>88</v>
      </c>
      <c r="P291" s="82">
        <v>69</v>
      </c>
      <c r="Q291" s="82" t="str">
        <f t="shared" ref="Q291:Q354" si="7">_xlfn.CONCAT(N291,O291,P291,R291)</f>
        <v>GGLMK066920</v>
      </c>
      <c r="R291" s="83">
        <v>20</v>
      </c>
      <c r="S291" s="88">
        <v>1.3</v>
      </c>
      <c r="T291" s="88">
        <v>0.92</v>
      </c>
      <c r="U291" s="86">
        <v>0.56999999999999995</v>
      </c>
      <c r="V291" s="86">
        <v>0.59</v>
      </c>
      <c r="W291">
        <v>0.76</v>
      </c>
    </row>
    <row r="292" spans="14:23">
      <c r="N292" s="82" t="s">
        <v>87</v>
      </c>
      <c r="O292" s="82" t="s">
        <v>88</v>
      </c>
      <c r="P292" s="82">
        <v>69</v>
      </c>
      <c r="Q292" s="82" t="str">
        <f t="shared" si="7"/>
        <v>GGLMK066925</v>
      </c>
      <c r="R292" s="83">
        <v>25</v>
      </c>
      <c r="S292" s="88">
        <v>1.3</v>
      </c>
      <c r="T292" s="88">
        <v>0.92</v>
      </c>
      <c r="U292" s="86">
        <v>0.56999999999999995</v>
      </c>
      <c r="V292" s="86">
        <v>0.59</v>
      </c>
      <c r="W292">
        <v>0.76</v>
      </c>
    </row>
    <row r="293" spans="14:23">
      <c r="N293" s="82" t="s">
        <v>87</v>
      </c>
      <c r="O293" s="82" t="s">
        <v>88</v>
      </c>
      <c r="P293" s="82">
        <v>69</v>
      </c>
      <c r="Q293" s="82" t="str">
        <f t="shared" si="7"/>
        <v>GGLMK066930</v>
      </c>
      <c r="R293" s="83">
        <v>30</v>
      </c>
      <c r="S293" s="88">
        <v>1.3</v>
      </c>
      <c r="T293" s="88">
        <v>0.92</v>
      </c>
      <c r="U293" s="86">
        <v>0.56999999999999995</v>
      </c>
      <c r="V293" s="86">
        <v>0.59</v>
      </c>
      <c r="W293">
        <v>0.76</v>
      </c>
    </row>
    <row r="294" spans="14:23">
      <c r="N294" s="82" t="s">
        <v>87</v>
      </c>
      <c r="O294" s="82" t="s">
        <v>88</v>
      </c>
      <c r="P294" s="82">
        <v>69</v>
      </c>
      <c r="Q294" s="82" t="str">
        <f t="shared" si="7"/>
        <v>GGLMK066935</v>
      </c>
      <c r="R294" s="83">
        <v>35</v>
      </c>
      <c r="S294" s="88">
        <v>1.3</v>
      </c>
      <c r="T294" s="88">
        <v>0.92</v>
      </c>
      <c r="U294" s="86">
        <v>0.56999999999999995</v>
      </c>
      <c r="V294" s="86">
        <v>0.59</v>
      </c>
      <c r="W294">
        <v>0.76</v>
      </c>
    </row>
    <row r="295" spans="14:23">
      <c r="N295" s="82" t="s">
        <v>87</v>
      </c>
      <c r="O295" s="82" t="s">
        <v>88</v>
      </c>
      <c r="P295" s="82">
        <v>69</v>
      </c>
      <c r="Q295" s="82" t="str">
        <f t="shared" si="7"/>
        <v>GGLMK066940</v>
      </c>
      <c r="R295" s="83">
        <v>40</v>
      </c>
      <c r="S295" s="88">
        <v>1.3</v>
      </c>
      <c r="T295" s="88">
        <v>0.92</v>
      </c>
      <c r="U295" s="86">
        <v>0.56999999999999995</v>
      </c>
      <c r="V295" s="86">
        <v>0.59</v>
      </c>
      <c r="W295">
        <v>0.76</v>
      </c>
    </row>
    <row r="296" spans="14:23">
      <c r="N296" s="82" t="s">
        <v>87</v>
      </c>
      <c r="O296" s="82" t="s">
        <v>88</v>
      </c>
      <c r="P296" s="82">
        <v>69</v>
      </c>
      <c r="Q296" s="82" t="str">
        <f t="shared" si="7"/>
        <v>GGLMK066945</v>
      </c>
      <c r="R296" s="83">
        <v>45</v>
      </c>
      <c r="S296" s="88">
        <v>1.3</v>
      </c>
      <c r="T296" s="88">
        <v>0.92</v>
      </c>
      <c r="U296" s="86">
        <v>0.56999999999999995</v>
      </c>
      <c r="V296" s="86">
        <v>0.59</v>
      </c>
      <c r="W296">
        <v>0.76</v>
      </c>
    </row>
    <row r="297" spans="14:23">
      <c r="N297" s="82" t="s">
        <v>87</v>
      </c>
      <c r="O297" s="82" t="s">
        <v>88</v>
      </c>
      <c r="P297" s="82">
        <v>69</v>
      </c>
      <c r="Q297" s="82" t="str">
        <f t="shared" si="7"/>
        <v>GGLMK066950</v>
      </c>
      <c r="R297" s="83">
        <v>50</v>
      </c>
      <c r="S297" s="88">
        <v>1.3</v>
      </c>
      <c r="T297" s="88">
        <v>0.92</v>
      </c>
      <c r="U297" s="86">
        <v>0.56999999999999995</v>
      </c>
      <c r="V297" s="86">
        <v>0.59</v>
      </c>
      <c r="W297">
        <v>0.76</v>
      </c>
    </row>
    <row r="298" spans="14:23">
      <c r="N298" s="82" t="s">
        <v>87</v>
      </c>
      <c r="O298" s="82" t="s">
        <v>88</v>
      </c>
      <c r="P298" s="82">
        <v>69</v>
      </c>
      <c r="Q298" s="82" t="str">
        <f t="shared" si="7"/>
        <v>GGLMK066955</v>
      </c>
      <c r="R298" s="83">
        <v>55</v>
      </c>
      <c r="S298" s="88">
        <v>1.3</v>
      </c>
      <c r="T298" s="88">
        <v>0.92</v>
      </c>
      <c r="U298" s="86">
        <v>0.56999999999999995</v>
      </c>
      <c r="V298" s="86">
        <v>0.59</v>
      </c>
      <c r="W298">
        <v>0.76</v>
      </c>
    </row>
    <row r="299" spans="14:23">
      <c r="N299" s="82" t="s">
        <v>87</v>
      </c>
      <c r="O299" s="82" t="s">
        <v>88</v>
      </c>
      <c r="P299" s="82">
        <v>69</v>
      </c>
      <c r="Q299" s="82" t="str">
        <f t="shared" si="7"/>
        <v>GGLMK066960</v>
      </c>
      <c r="R299" s="83">
        <v>60</v>
      </c>
      <c r="S299" s="88">
        <v>1.3</v>
      </c>
      <c r="T299" s="88">
        <v>0.92</v>
      </c>
      <c r="U299" s="86">
        <v>0.56999999999999995</v>
      </c>
      <c r="V299" s="86">
        <v>0.59</v>
      </c>
      <c r="W299">
        <v>0.76</v>
      </c>
    </row>
    <row r="300" spans="14:23">
      <c r="N300" s="82" t="s">
        <v>87</v>
      </c>
      <c r="O300" s="82" t="s">
        <v>88</v>
      </c>
      <c r="P300" s="82">
        <v>69</v>
      </c>
      <c r="Q300" s="82" t="str">
        <f t="shared" si="7"/>
        <v>GGLMK066965</v>
      </c>
      <c r="R300" s="83">
        <v>65</v>
      </c>
      <c r="S300" s="88">
        <v>1.3</v>
      </c>
      <c r="T300" s="88">
        <v>0.92</v>
      </c>
      <c r="U300" s="86">
        <v>0.56999999999999995</v>
      </c>
      <c r="V300" s="86">
        <v>0.59</v>
      </c>
      <c r="W300">
        <v>0.76</v>
      </c>
    </row>
    <row r="301" spans="14:23">
      <c r="N301" s="82" t="s">
        <v>87</v>
      </c>
      <c r="O301" s="82" t="s">
        <v>88</v>
      </c>
      <c r="P301" s="82">
        <v>69</v>
      </c>
      <c r="Q301" s="82" t="str">
        <f t="shared" si="7"/>
        <v>GGLMK066970</v>
      </c>
      <c r="R301" s="83">
        <v>70</v>
      </c>
      <c r="S301" s="88">
        <v>1.3</v>
      </c>
      <c r="T301" s="88">
        <v>0.92</v>
      </c>
      <c r="U301" s="86">
        <v>0.56999999999999995</v>
      </c>
      <c r="V301" s="86">
        <v>0.59</v>
      </c>
      <c r="W301">
        <v>0.76</v>
      </c>
    </row>
    <row r="302" spans="14:23">
      <c r="N302" s="82" t="s">
        <v>87</v>
      </c>
      <c r="O302" s="82" t="s">
        <v>88</v>
      </c>
      <c r="P302" s="82">
        <v>69</v>
      </c>
      <c r="Q302" s="82" t="str">
        <f t="shared" si="7"/>
        <v>GGLMK066975</v>
      </c>
      <c r="R302" s="83">
        <v>75</v>
      </c>
      <c r="S302" s="88">
        <v>1.3</v>
      </c>
      <c r="T302" s="88">
        <v>0.92</v>
      </c>
      <c r="U302" s="86">
        <v>0.56999999999999995</v>
      </c>
      <c r="V302" s="86">
        <v>0.59</v>
      </c>
      <c r="W302">
        <v>0.76</v>
      </c>
    </row>
    <row r="303" spans="14:23">
      <c r="N303" s="82" t="s">
        <v>87</v>
      </c>
      <c r="O303" s="82" t="s">
        <v>88</v>
      </c>
      <c r="P303" s="82">
        <v>69</v>
      </c>
      <c r="Q303" s="82" t="str">
        <f t="shared" si="7"/>
        <v>GGLMK066980</v>
      </c>
      <c r="R303" s="83">
        <v>80</v>
      </c>
      <c r="S303" s="88">
        <v>1.3</v>
      </c>
      <c r="T303" s="88">
        <v>0.92</v>
      </c>
      <c r="U303" s="86">
        <v>0.56999999999999995</v>
      </c>
      <c r="V303" s="86">
        <v>0.59</v>
      </c>
      <c r="W303">
        <v>0.76</v>
      </c>
    </row>
    <row r="304" spans="14:23">
      <c r="N304" s="82" t="s">
        <v>87</v>
      </c>
      <c r="O304" s="82" t="s">
        <v>88</v>
      </c>
      <c r="P304" s="82">
        <v>69</v>
      </c>
      <c r="Q304" s="82" t="str">
        <f t="shared" si="7"/>
        <v>GGLMK066985</v>
      </c>
      <c r="R304" s="83">
        <v>85</v>
      </c>
      <c r="S304" s="88">
        <v>1.3</v>
      </c>
      <c r="T304" s="88">
        <v>0.92</v>
      </c>
      <c r="U304" s="86">
        <v>0.56999999999999995</v>
      </c>
      <c r="V304" s="86">
        <v>0.59</v>
      </c>
      <c r="W304">
        <v>0.76</v>
      </c>
    </row>
    <row r="305" spans="14:23">
      <c r="N305" s="82" t="s">
        <v>87</v>
      </c>
      <c r="O305" s="82" t="s">
        <v>88</v>
      </c>
      <c r="P305" s="82">
        <v>69</v>
      </c>
      <c r="Q305" s="82" t="str">
        <f t="shared" si="7"/>
        <v>GGLMK066990</v>
      </c>
      <c r="R305" s="83">
        <v>90</v>
      </c>
      <c r="S305" s="88">
        <v>1.3</v>
      </c>
      <c r="T305" s="88">
        <v>0.92</v>
      </c>
      <c r="U305" s="86">
        <v>0.56999999999999995</v>
      </c>
      <c r="V305" s="86">
        <v>0.59</v>
      </c>
      <c r="W305">
        <v>0.76</v>
      </c>
    </row>
    <row r="306" spans="14:23">
      <c r="N306" s="82" t="s">
        <v>113</v>
      </c>
      <c r="O306" s="82" t="s">
        <v>88</v>
      </c>
      <c r="P306" s="82">
        <v>69</v>
      </c>
      <c r="Q306" s="82" t="str">
        <f t="shared" si="7"/>
        <v>GPLMK066915</v>
      </c>
      <c r="R306" s="83">
        <v>15</v>
      </c>
      <c r="S306" s="88">
        <v>1.3</v>
      </c>
      <c r="T306" s="88">
        <v>0.92</v>
      </c>
      <c r="U306" s="86">
        <v>0.56999999999999995</v>
      </c>
      <c r="V306" s="86">
        <v>0.59</v>
      </c>
      <c r="W306">
        <v>0.76</v>
      </c>
    </row>
    <row r="307" spans="14:23">
      <c r="N307" s="82" t="s">
        <v>113</v>
      </c>
      <c r="O307" s="82" t="s">
        <v>88</v>
      </c>
      <c r="P307" s="82">
        <v>69</v>
      </c>
      <c r="Q307" s="82" t="str">
        <f t="shared" si="7"/>
        <v>GPLMK066920</v>
      </c>
      <c r="R307" s="83">
        <v>20</v>
      </c>
      <c r="S307" s="88">
        <v>1.3</v>
      </c>
      <c r="T307" s="88">
        <v>0.92</v>
      </c>
      <c r="U307" s="86">
        <v>0.56999999999999995</v>
      </c>
      <c r="V307" s="86">
        <v>0.59</v>
      </c>
      <c r="W307">
        <v>0.76</v>
      </c>
    </row>
    <row r="308" spans="14:23">
      <c r="N308" s="82" t="s">
        <v>113</v>
      </c>
      <c r="O308" s="82" t="s">
        <v>88</v>
      </c>
      <c r="P308" s="82">
        <v>69</v>
      </c>
      <c r="Q308" s="82" t="str">
        <f t="shared" si="7"/>
        <v>GPLMK066925</v>
      </c>
      <c r="R308" s="83">
        <v>25</v>
      </c>
      <c r="S308" s="88">
        <v>1.3</v>
      </c>
      <c r="T308" s="88">
        <v>0.92</v>
      </c>
      <c r="U308" s="86">
        <v>0.56999999999999995</v>
      </c>
      <c r="V308" s="86">
        <v>0.59</v>
      </c>
      <c r="W308">
        <v>0.76</v>
      </c>
    </row>
    <row r="309" spans="14:23">
      <c r="N309" s="82" t="s">
        <v>113</v>
      </c>
      <c r="O309" s="82" t="s">
        <v>88</v>
      </c>
      <c r="P309" s="82">
        <v>69</v>
      </c>
      <c r="Q309" s="82" t="str">
        <f t="shared" si="7"/>
        <v>GPLMK066930</v>
      </c>
      <c r="R309" s="83">
        <v>30</v>
      </c>
      <c r="S309" s="88">
        <v>1.3</v>
      </c>
      <c r="T309" s="88">
        <v>0.92</v>
      </c>
      <c r="U309" s="86">
        <v>0.56999999999999995</v>
      </c>
      <c r="V309" s="86">
        <v>0.59</v>
      </c>
      <c r="W309">
        <v>0.76</v>
      </c>
    </row>
    <row r="310" spans="14:23">
      <c r="N310" s="82" t="s">
        <v>113</v>
      </c>
      <c r="O310" s="82" t="s">
        <v>88</v>
      </c>
      <c r="P310" s="82">
        <v>69</v>
      </c>
      <c r="Q310" s="82" t="str">
        <f t="shared" si="7"/>
        <v>GPLMK066935</v>
      </c>
      <c r="R310" s="83">
        <v>35</v>
      </c>
      <c r="S310" s="88">
        <v>1.3</v>
      </c>
      <c r="T310" s="88">
        <v>0.92</v>
      </c>
      <c r="U310" s="86">
        <v>0.56999999999999995</v>
      </c>
      <c r="V310" s="86">
        <v>0.59</v>
      </c>
      <c r="W310">
        <v>0.76</v>
      </c>
    </row>
    <row r="311" spans="14:23">
      <c r="N311" s="82" t="s">
        <v>113</v>
      </c>
      <c r="O311" s="82" t="s">
        <v>88</v>
      </c>
      <c r="P311" s="82">
        <v>69</v>
      </c>
      <c r="Q311" s="82" t="str">
        <f t="shared" si="7"/>
        <v>GPLMK066940</v>
      </c>
      <c r="R311" s="83">
        <v>40</v>
      </c>
      <c r="S311" s="88">
        <v>1.3</v>
      </c>
      <c r="T311" s="88">
        <v>0.92</v>
      </c>
      <c r="U311" s="86">
        <v>0.56999999999999995</v>
      </c>
      <c r="V311" s="86">
        <v>0.59</v>
      </c>
      <c r="W311">
        <v>0.76</v>
      </c>
    </row>
    <row r="312" spans="14:23">
      <c r="N312" s="82" t="s">
        <v>113</v>
      </c>
      <c r="O312" s="82" t="s">
        <v>88</v>
      </c>
      <c r="P312" s="82">
        <v>69</v>
      </c>
      <c r="Q312" s="82" t="str">
        <f t="shared" si="7"/>
        <v>GPLMK066945</v>
      </c>
      <c r="R312" s="83">
        <v>45</v>
      </c>
      <c r="S312" s="88">
        <v>1.3</v>
      </c>
      <c r="T312" s="88">
        <v>0.92</v>
      </c>
      <c r="U312" s="86">
        <v>0.56999999999999995</v>
      </c>
      <c r="V312" s="86">
        <v>0.59</v>
      </c>
      <c r="W312">
        <v>0.76</v>
      </c>
    </row>
    <row r="313" spans="14:23">
      <c r="N313" s="82" t="s">
        <v>113</v>
      </c>
      <c r="O313" s="82" t="s">
        <v>88</v>
      </c>
      <c r="P313" s="82">
        <v>69</v>
      </c>
      <c r="Q313" s="82" t="str">
        <f t="shared" si="7"/>
        <v>GPLMK066950</v>
      </c>
      <c r="R313" s="83">
        <v>50</v>
      </c>
      <c r="S313" s="88">
        <v>1.3</v>
      </c>
      <c r="T313" s="88">
        <v>0.92</v>
      </c>
      <c r="U313" s="86">
        <v>0.56999999999999995</v>
      </c>
      <c r="V313" s="86">
        <v>0.59</v>
      </c>
      <c r="W313">
        <v>0.76</v>
      </c>
    </row>
    <row r="314" spans="14:23">
      <c r="N314" s="82" t="s">
        <v>113</v>
      </c>
      <c r="O314" s="82" t="s">
        <v>88</v>
      </c>
      <c r="P314" s="82">
        <v>69</v>
      </c>
      <c r="Q314" s="82" t="str">
        <f t="shared" si="7"/>
        <v>GPLMK066955</v>
      </c>
      <c r="R314" s="83">
        <v>55</v>
      </c>
      <c r="S314" s="88">
        <v>1.3</v>
      </c>
      <c r="T314" s="88">
        <v>0.92</v>
      </c>
      <c r="U314" s="86">
        <v>0.56999999999999995</v>
      </c>
      <c r="V314" s="86">
        <v>0.59</v>
      </c>
      <c r="W314">
        <v>0.76</v>
      </c>
    </row>
    <row r="315" spans="14:23">
      <c r="N315" s="82" t="s">
        <v>113</v>
      </c>
      <c r="O315" s="82" t="s">
        <v>88</v>
      </c>
      <c r="P315" s="82">
        <v>69</v>
      </c>
      <c r="Q315" s="82" t="str">
        <f t="shared" si="7"/>
        <v>GPLMK066960</v>
      </c>
      <c r="R315" s="83">
        <v>60</v>
      </c>
      <c r="S315" s="88">
        <v>1.3</v>
      </c>
      <c r="T315" s="88">
        <v>0.92</v>
      </c>
      <c r="U315" s="86">
        <v>0.56999999999999995</v>
      </c>
      <c r="V315" s="86">
        <v>0.59</v>
      </c>
      <c r="W315">
        <v>0.76</v>
      </c>
    </row>
    <row r="316" spans="14:23">
      <c r="N316" s="82" t="s">
        <v>113</v>
      </c>
      <c r="O316" s="82" t="s">
        <v>88</v>
      </c>
      <c r="P316" s="82">
        <v>69</v>
      </c>
      <c r="Q316" s="82" t="str">
        <f t="shared" si="7"/>
        <v>GPLMK066965</v>
      </c>
      <c r="R316" s="83">
        <v>65</v>
      </c>
      <c r="S316" s="88">
        <v>1.3</v>
      </c>
      <c r="T316" s="88">
        <v>0.92</v>
      </c>
      <c r="U316" s="86">
        <v>0.56999999999999995</v>
      </c>
      <c r="V316" s="86">
        <v>0.59</v>
      </c>
      <c r="W316">
        <v>0.76</v>
      </c>
    </row>
    <row r="317" spans="14:23">
      <c r="N317" s="82" t="s">
        <v>113</v>
      </c>
      <c r="O317" s="82" t="s">
        <v>88</v>
      </c>
      <c r="P317" s="82">
        <v>69</v>
      </c>
      <c r="Q317" s="82" t="str">
        <f t="shared" si="7"/>
        <v>GPLMK066970</v>
      </c>
      <c r="R317" s="83">
        <v>70</v>
      </c>
      <c r="S317" s="88">
        <v>1.3</v>
      </c>
      <c r="T317" s="88">
        <v>0.92</v>
      </c>
      <c r="U317" s="86">
        <v>0.56999999999999995</v>
      </c>
      <c r="V317" s="86">
        <v>0.59</v>
      </c>
      <c r="W317">
        <v>0.76</v>
      </c>
    </row>
    <row r="318" spans="14:23">
      <c r="N318" s="82" t="s">
        <v>113</v>
      </c>
      <c r="O318" s="82" t="s">
        <v>88</v>
      </c>
      <c r="P318" s="82">
        <v>69</v>
      </c>
      <c r="Q318" s="82" t="str">
        <f t="shared" si="7"/>
        <v>GPLMK066975</v>
      </c>
      <c r="R318" s="83">
        <v>75</v>
      </c>
      <c r="S318" s="88">
        <v>1.3</v>
      </c>
      <c r="T318" s="88">
        <v>0.92</v>
      </c>
      <c r="U318" s="86">
        <v>0.56999999999999995</v>
      </c>
      <c r="V318" s="86">
        <v>0.59</v>
      </c>
      <c r="W318">
        <v>0.76</v>
      </c>
    </row>
    <row r="319" spans="14:23">
      <c r="N319" s="82" t="s">
        <v>113</v>
      </c>
      <c r="O319" s="82" t="s">
        <v>88</v>
      </c>
      <c r="P319" s="82">
        <v>69</v>
      </c>
      <c r="Q319" s="82" t="str">
        <f t="shared" si="7"/>
        <v>GPLMK066980</v>
      </c>
      <c r="R319" s="83">
        <v>80</v>
      </c>
      <c r="S319" s="88">
        <v>1.3</v>
      </c>
      <c r="T319" s="88">
        <v>0.92</v>
      </c>
      <c r="U319" s="86">
        <v>0.56999999999999995</v>
      </c>
      <c r="V319" s="86">
        <v>0.59</v>
      </c>
      <c r="W319">
        <v>0.76</v>
      </c>
    </row>
    <row r="320" spans="14:23">
      <c r="N320" s="82" t="s">
        <v>113</v>
      </c>
      <c r="O320" s="82" t="s">
        <v>88</v>
      </c>
      <c r="P320" s="82">
        <v>69</v>
      </c>
      <c r="Q320" s="82" t="str">
        <f t="shared" si="7"/>
        <v>GPLMK066985</v>
      </c>
      <c r="R320" s="83">
        <v>85</v>
      </c>
      <c r="S320" s="88">
        <v>1.3</v>
      </c>
      <c r="T320" s="88">
        <v>0.92</v>
      </c>
      <c r="U320" s="86">
        <v>0.56999999999999995</v>
      </c>
      <c r="V320" s="86">
        <v>0.59</v>
      </c>
      <c r="W320">
        <v>0.76</v>
      </c>
    </row>
    <row r="321" spans="14:23">
      <c r="N321" s="82" t="s">
        <v>113</v>
      </c>
      <c r="O321" s="82" t="s">
        <v>88</v>
      </c>
      <c r="P321" s="82">
        <v>69</v>
      </c>
      <c r="Q321" s="82" t="str">
        <f t="shared" si="7"/>
        <v>GPLMK066990</v>
      </c>
      <c r="R321" s="83">
        <v>90</v>
      </c>
      <c r="S321" s="88">
        <v>1.3</v>
      </c>
      <c r="T321" s="88">
        <v>0.92</v>
      </c>
      <c r="U321" s="86">
        <v>0.56999999999999995</v>
      </c>
      <c r="V321" s="86">
        <v>0.59</v>
      </c>
      <c r="W321">
        <v>0.76</v>
      </c>
    </row>
    <row r="322" spans="14:23">
      <c r="N322" s="82" t="s">
        <v>87</v>
      </c>
      <c r="O322" s="82" t="s">
        <v>109</v>
      </c>
      <c r="P322" s="82">
        <v>69</v>
      </c>
      <c r="Q322" s="82" t="str">
        <f t="shared" si="7"/>
        <v>GGLPK066915</v>
      </c>
      <c r="R322" s="83">
        <v>15</v>
      </c>
      <c r="S322" s="88">
        <v>1.3</v>
      </c>
      <c r="T322" s="88">
        <v>1.1100000000000001</v>
      </c>
      <c r="U322" s="86">
        <v>0.56999999999999995</v>
      </c>
      <c r="V322" s="86">
        <v>0.75</v>
      </c>
      <c r="W322">
        <v>0.94</v>
      </c>
    </row>
    <row r="323" spans="14:23">
      <c r="N323" s="82" t="s">
        <v>87</v>
      </c>
      <c r="O323" s="82" t="s">
        <v>109</v>
      </c>
      <c r="P323" s="82">
        <v>69</v>
      </c>
      <c r="Q323" s="82" t="str">
        <f t="shared" si="7"/>
        <v>GGLPK066920</v>
      </c>
      <c r="R323" s="83">
        <v>20</v>
      </c>
      <c r="S323" s="88">
        <v>1.3</v>
      </c>
      <c r="T323" s="88">
        <v>1.1100000000000001</v>
      </c>
      <c r="U323" s="86">
        <v>0.56999999999999995</v>
      </c>
      <c r="V323" s="86">
        <v>0.75</v>
      </c>
      <c r="W323">
        <v>0.94</v>
      </c>
    </row>
    <row r="324" spans="14:23">
      <c r="N324" s="82" t="s">
        <v>87</v>
      </c>
      <c r="O324" s="82" t="s">
        <v>109</v>
      </c>
      <c r="P324" s="82">
        <v>69</v>
      </c>
      <c r="Q324" s="82" t="str">
        <f t="shared" si="7"/>
        <v>GGLPK066925</v>
      </c>
      <c r="R324" s="83">
        <v>25</v>
      </c>
      <c r="S324" s="88">
        <v>1.3</v>
      </c>
      <c r="T324" s="88">
        <v>1.1100000000000001</v>
      </c>
      <c r="U324" s="86">
        <v>0.56999999999999995</v>
      </c>
      <c r="V324" s="86">
        <v>0.75</v>
      </c>
      <c r="W324">
        <v>0.94</v>
      </c>
    </row>
    <row r="325" spans="14:23">
      <c r="N325" s="82" t="s">
        <v>87</v>
      </c>
      <c r="O325" s="82" t="s">
        <v>109</v>
      </c>
      <c r="P325" s="82">
        <v>69</v>
      </c>
      <c r="Q325" s="82" t="str">
        <f t="shared" si="7"/>
        <v>GGLPK066930</v>
      </c>
      <c r="R325" s="83">
        <v>30</v>
      </c>
      <c r="S325" s="88">
        <v>1.3</v>
      </c>
      <c r="T325" s="88">
        <v>1.1100000000000001</v>
      </c>
      <c r="U325" s="86">
        <v>0.56999999999999995</v>
      </c>
      <c r="V325" s="86">
        <v>0.75</v>
      </c>
      <c r="W325">
        <v>0.94</v>
      </c>
    </row>
    <row r="326" spans="14:23">
      <c r="N326" s="82" t="s">
        <v>87</v>
      </c>
      <c r="O326" s="82" t="s">
        <v>109</v>
      </c>
      <c r="P326" s="82">
        <v>69</v>
      </c>
      <c r="Q326" s="82" t="str">
        <f t="shared" si="7"/>
        <v>GGLPK066935</v>
      </c>
      <c r="R326" s="83">
        <v>35</v>
      </c>
      <c r="S326" s="88">
        <v>1.3</v>
      </c>
      <c r="T326" s="88">
        <v>1.1100000000000001</v>
      </c>
      <c r="U326" s="86">
        <v>0.56999999999999995</v>
      </c>
      <c r="V326" s="86">
        <v>0.75</v>
      </c>
      <c r="W326">
        <v>0.94</v>
      </c>
    </row>
    <row r="327" spans="14:23">
      <c r="N327" s="82" t="s">
        <v>87</v>
      </c>
      <c r="O327" s="82" t="s">
        <v>109</v>
      </c>
      <c r="P327" s="82">
        <v>69</v>
      </c>
      <c r="Q327" s="82" t="str">
        <f t="shared" si="7"/>
        <v>GGLPK066940</v>
      </c>
      <c r="R327" s="83">
        <v>40</v>
      </c>
      <c r="S327" s="88">
        <v>1.2</v>
      </c>
      <c r="T327" s="88">
        <v>1.1100000000000001</v>
      </c>
      <c r="U327" s="86">
        <v>0.56999999999999995</v>
      </c>
      <c r="V327" s="86">
        <v>0.75</v>
      </c>
      <c r="W327">
        <v>0.94</v>
      </c>
    </row>
    <row r="328" spans="14:23">
      <c r="N328" s="82" t="s">
        <v>87</v>
      </c>
      <c r="O328" s="82" t="s">
        <v>109</v>
      </c>
      <c r="P328" s="82">
        <v>69</v>
      </c>
      <c r="Q328" s="82" t="str">
        <f t="shared" si="7"/>
        <v>GGLPK066945</v>
      </c>
      <c r="R328" s="83">
        <v>45</v>
      </c>
      <c r="S328" s="88">
        <v>1.2</v>
      </c>
      <c r="T328" s="88">
        <v>1.1100000000000001</v>
      </c>
      <c r="U328" s="86">
        <v>0.56999999999999995</v>
      </c>
      <c r="V328" s="86">
        <v>0.75</v>
      </c>
      <c r="W328">
        <v>0.94</v>
      </c>
    </row>
    <row r="329" spans="14:23">
      <c r="N329" s="82" t="s">
        <v>87</v>
      </c>
      <c r="O329" s="82" t="s">
        <v>109</v>
      </c>
      <c r="P329" s="82">
        <v>69</v>
      </c>
      <c r="Q329" s="82" t="str">
        <f t="shared" si="7"/>
        <v>GGLPK066950</v>
      </c>
      <c r="R329" s="83">
        <v>50</v>
      </c>
      <c r="S329" s="88">
        <v>1.2</v>
      </c>
      <c r="T329" s="88">
        <v>1.1100000000000001</v>
      </c>
      <c r="U329" s="86">
        <v>0.56999999999999995</v>
      </c>
      <c r="V329" s="86">
        <v>0.75</v>
      </c>
      <c r="W329">
        <v>0.94</v>
      </c>
    </row>
    <row r="330" spans="14:23">
      <c r="N330" s="82" t="s">
        <v>87</v>
      </c>
      <c r="O330" s="82" t="s">
        <v>109</v>
      </c>
      <c r="P330" s="82">
        <v>69</v>
      </c>
      <c r="Q330" s="82" t="str">
        <f t="shared" si="7"/>
        <v>GGLPK066955</v>
      </c>
      <c r="R330" s="83">
        <v>55</v>
      </c>
      <c r="S330" s="88">
        <v>1.2</v>
      </c>
      <c r="T330" s="88">
        <v>1.1100000000000001</v>
      </c>
      <c r="U330" s="86">
        <v>0.56999999999999995</v>
      </c>
      <c r="V330" s="86">
        <v>0.75</v>
      </c>
      <c r="W330">
        <v>0.94</v>
      </c>
    </row>
    <row r="331" spans="14:23">
      <c r="N331" s="82" t="s">
        <v>87</v>
      </c>
      <c r="O331" s="82" t="s">
        <v>109</v>
      </c>
      <c r="P331" s="82">
        <v>69</v>
      </c>
      <c r="Q331" s="82" t="str">
        <f t="shared" si="7"/>
        <v>GGLPK066960</v>
      </c>
      <c r="R331" s="83">
        <v>60</v>
      </c>
      <c r="S331" s="88">
        <v>1.2</v>
      </c>
      <c r="T331" s="88">
        <v>1.1100000000000001</v>
      </c>
      <c r="U331" s="86">
        <v>0.56999999999999995</v>
      </c>
      <c r="V331" s="86">
        <v>0.75</v>
      </c>
      <c r="W331">
        <v>0.94</v>
      </c>
    </row>
    <row r="332" spans="14:23">
      <c r="N332" s="82" t="s">
        <v>87</v>
      </c>
      <c r="O332" s="82" t="s">
        <v>109</v>
      </c>
      <c r="P332" s="82">
        <v>69</v>
      </c>
      <c r="Q332" s="82" t="str">
        <f t="shared" si="7"/>
        <v>GGLPK066965</v>
      </c>
      <c r="R332" s="83">
        <v>65</v>
      </c>
      <c r="S332" s="88">
        <v>1.2</v>
      </c>
      <c r="T332" s="88">
        <v>1.1100000000000001</v>
      </c>
      <c r="U332" s="86">
        <v>0.56999999999999995</v>
      </c>
      <c r="V332" s="86">
        <v>0.75</v>
      </c>
      <c r="W332">
        <v>0.94</v>
      </c>
    </row>
    <row r="333" spans="14:23">
      <c r="N333" s="82" t="s">
        <v>87</v>
      </c>
      <c r="O333" s="82" t="s">
        <v>109</v>
      </c>
      <c r="P333" s="82">
        <v>69</v>
      </c>
      <c r="Q333" s="82" t="str">
        <f t="shared" si="7"/>
        <v>GGLPK066970</v>
      </c>
      <c r="R333" s="83">
        <v>70</v>
      </c>
      <c r="S333" s="88">
        <v>1.2</v>
      </c>
      <c r="T333" s="88">
        <v>1.1100000000000001</v>
      </c>
      <c r="U333" s="86">
        <v>0.56999999999999995</v>
      </c>
      <c r="V333" s="86">
        <v>0.75</v>
      </c>
      <c r="W333">
        <v>0.94</v>
      </c>
    </row>
    <row r="334" spans="14:23">
      <c r="N334" s="82" t="s">
        <v>87</v>
      </c>
      <c r="O334" s="82" t="s">
        <v>109</v>
      </c>
      <c r="P334" s="82">
        <v>69</v>
      </c>
      <c r="Q334" s="82" t="str">
        <f t="shared" si="7"/>
        <v>GGLPK066975</v>
      </c>
      <c r="R334" s="83">
        <v>75</v>
      </c>
      <c r="S334" s="88">
        <v>1.2</v>
      </c>
      <c r="T334" s="88">
        <v>1.1100000000000001</v>
      </c>
      <c r="U334" s="86">
        <v>0.56999999999999995</v>
      </c>
      <c r="V334" s="86">
        <v>0.75</v>
      </c>
      <c r="W334">
        <v>0.94</v>
      </c>
    </row>
    <row r="335" spans="14:23">
      <c r="N335" s="82" t="s">
        <v>87</v>
      </c>
      <c r="O335" s="82" t="s">
        <v>109</v>
      </c>
      <c r="P335" s="82">
        <v>69</v>
      </c>
      <c r="Q335" s="82" t="str">
        <f t="shared" si="7"/>
        <v>GGLPK066980</v>
      </c>
      <c r="R335" s="83">
        <v>80</v>
      </c>
      <c r="S335" s="88">
        <v>1.2</v>
      </c>
      <c r="T335" s="88">
        <v>1.1100000000000001</v>
      </c>
      <c r="U335" s="86">
        <v>0.56999999999999995</v>
      </c>
      <c r="V335" s="86">
        <v>0.75</v>
      </c>
      <c r="W335">
        <v>0.94</v>
      </c>
    </row>
    <row r="336" spans="14:23">
      <c r="N336" s="82" t="s">
        <v>87</v>
      </c>
      <c r="O336" s="82" t="s">
        <v>109</v>
      </c>
      <c r="P336" s="82">
        <v>69</v>
      </c>
      <c r="Q336" s="82" t="str">
        <f t="shared" si="7"/>
        <v>GGLPK066985</v>
      </c>
      <c r="R336" s="83">
        <v>85</v>
      </c>
      <c r="S336" s="88">
        <v>1.2</v>
      </c>
      <c r="T336" s="88">
        <v>1.1100000000000001</v>
      </c>
      <c r="U336" s="86">
        <v>0.56999999999999995</v>
      </c>
      <c r="V336" s="86">
        <v>0.75</v>
      </c>
      <c r="W336">
        <v>0.94</v>
      </c>
    </row>
    <row r="337" spans="14:23">
      <c r="N337" s="82" t="s">
        <v>87</v>
      </c>
      <c r="O337" s="82" t="s">
        <v>109</v>
      </c>
      <c r="P337" s="82">
        <v>69</v>
      </c>
      <c r="Q337" s="82" t="str">
        <f t="shared" si="7"/>
        <v>GGLPK066990</v>
      </c>
      <c r="R337" s="83">
        <v>90</v>
      </c>
      <c r="S337" s="88">
        <v>1.2</v>
      </c>
      <c r="T337" s="88">
        <v>1.1100000000000001</v>
      </c>
      <c r="U337" s="86">
        <v>0.56999999999999995</v>
      </c>
      <c r="V337" s="86">
        <v>0.75</v>
      </c>
      <c r="W337">
        <v>0.94</v>
      </c>
    </row>
    <row r="338" spans="14:23">
      <c r="N338" s="82" t="s">
        <v>113</v>
      </c>
      <c r="O338" s="82" t="s">
        <v>109</v>
      </c>
      <c r="P338" s="82">
        <v>69</v>
      </c>
      <c r="Q338" s="82" t="str">
        <f t="shared" si="7"/>
        <v>GPLPK066915</v>
      </c>
      <c r="R338" s="83">
        <v>15</v>
      </c>
      <c r="S338" s="88">
        <v>1.3</v>
      </c>
      <c r="T338" s="88">
        <v>1.1100000000000001</v>
      </c>
      <c r="U338" s="86">
        <v>0.56999999999999995</v>
      </c>
      <c r="V338" s="86">
        <v>0.75</v>
      </c>
      <c r="W338">
        <v>0.94</v>
      </c>
    </row>
    <row r="339" spans="14:23">
      <c r="N339" s="82" t="s">
        <v>113</v>
      </c>
      <c r="O339" s="82" t="s">
        <v>109</v>
      </c>
      <c r="P339" s="82">
        <v>69</v>
      </c>
      <c r="Q339" s="82" t="str">
        <f t="shared" si="7"/>
        <v>GPLPK066920</v>
      </c>
      <c r="R339" s="83">
        <v>20</v>
      </c>
      <c r="S339" s="88">
        <v>1.3</v>
      </c>
      <c r="T339" s="88">
        <v>1.1100000000000001</v>
      </c>
      <c r="U339" s="86">
        <v>0.56999999999999995</v>
      </c>
      <c r="V339" s="86">
        <v>0.75</v>
      </c>
      <c r="W339">
        <v>0.94</v>
      </c>
    </row>
    <row r="340" spans="14:23">
      <c r="N340" s="82" t="s">
        <v>113</v>
      </c>
      <c r="O340" s="82" t="s">
        <v>109</v>
      </c>
      <c r="P340" s="82">
        <v>69</v>
      </c>
      <c r="Q340" s="82" t="str">
        <f t="shared" si="7"/>
        <v>GPLPK066925</v>
      </c>
      <c r="R340" s="83">
        <v>25</v>
      </c>
      <c r="S340" s="88">
        <v>1.3</v>
      </c>
      <c r="T340" s="88">
        <v>1.1100000000000001</v>
      </c>
      <c r="U340" s="86">
        <v>0.56999999999999995</v>
      </c>
      <c r="V340" s="86">
        <v>0.75</v>
      </c>
      <c r="W340">
        <v>0.94</v>
      </c>
    </row>
    <row r="341" spans="14:23">
      <c r="N341" s="82" t="s">
        <v>113</v>
      </c>
      <c r="O341" s="82" t="s">
        <v>109</v>
      </c>
      <c r="P341" s="82">
        <v>69</v>
      </c>
      <c r="Q341" s="82" t="str">
        <f t="shared" si="7"/>
        <v>GPLPK066930</v>
      </c>
      <c r="R341" s="83">
        <v>30</v>
      </c>
      <c r="S341" s="88">
        <v>1.3</v>
      </c>
      <c r="T341" s="88">
        <v>1.1100000000000001</v>
      </c>
      <c r="U341" s="86">
        <v>0.56999999999999995</v>
      </c>
      <c r="V341" s="86">
        <v>0.75</v>
      </c>
      <c r="W341">
        <v>0.94</v>
      </c>
    </row>
    <row r="342" spans="14:23">
      <c r="N342" s="82" t="s">
        <v>113</v>
      </c>
      <c r="O342" s="82" t="s">
        <v>109</v>
      </c>
      <c r="P342" s="82">
        <v>69</v>
      </c>
      <c r="Q342" s="82" t="str">
        <f t="shared" si="7"/>
        <v>GPLPK066935</v>
      </c>
      <c r="R342" s="83">
        <v>35</v>
      </c>
      <c r="S342" s="88">
        <v>1.3</v>
      </c>
      <c r="T342" s="88">
        <v>1.1100000000000001</v>
      </c>
      <c r="U342" s="86">
        <v>0.56999999999999995</v>
      </c>
      <c r="V342" s="86">
        <v>0.75</v>
      </c>
      <c r="W342">
        <v>0.94</v>
      </c>
    </row>
    <row r="343" spans="14:23">
      <c r="N343" s="82" t="s">
        <v>113</v>
      </c>
      <c r="O343" s="82" t="s">
        <v>109</v>
      </c>
      <c r="P343" s="82">
        <v>69</v>
      </c>
      <c r="Q343" s="82" t="str">
        <f t="shared" si="7"/>
        <v>GPLPK066940</v>
      </c>
      <c r="R343" s="83">
        <v>40</v>
      </c>
      <c r="S343" s="88">
        <v>1.2</v>
      </c>
      <c r="T343" s="88">
        <v>1.1100000000000001</v>
      </c>
      <c r="U343" s="86">
        <v>0.56999999999999995</v>
      </c>
      <c r="V343" s="86">
        <v>0.75</v>
      </c>
      <c r="W343">
        <v>0.94</v>
      </c>
    </row>
    <row r="344" spans="14:23">
      <c r="N344" s="82" t="s">
        <v>113</v>
      </c>
      <c r="O344" s="82" t="s">
        <v>109</v>
      </c>
      <c r="P344" s="82">
        <v>69</v>
      </c>
      <c r="Q344" s="82" t="str">
        <f t="shared" si="7"/>
        <v>GPLPK066945</v>
      </c>
      <c r="R344" s="83">
        <v>45</v>
      </c>
      <c r="S344" s="88">
        <v>1.2</v>
      </c>
      <c r="T344" s="88">
        <v>1.1100000000000001</v>
      </c>
      <c r="U344" s="86">
        <v>0.56999999999999995</v>
      </c>
      <c r="V344" s="86">
        <v>0.75</v>
      </c>
      <c r="W344">
        <v>0.94</v>
      </c>
    </row>
    <row r="345" spans="14:23">
      <c r="N345" s="82" t="s">
        <v>113</v>
      </c>
      <c r="O345" s="82" t="s">
        <v>109</v>
      </c>
      <c r="P345" s="82">
        <v>69</v>
      </c>
      <c r="Q345" s="82" t="str">
        <f t="shared" si="7"/>
        <v>GPLPK066950</v>
      </c>
      <c r="R345" s="83">
        <v>50</v>
      </c>
      <c r="S345" s="88">
        <v>1.2</v>
      </c>
      <c r="T345" s="88">
        <v>1.1100000000000001</v>
      </c>
      <c r="U345" s="86">
        <v>0.56999999999999995</v>
      </c>
      <c r="V345" s="86">
        <v>0.75</v>
      </c>
      <c r="W345">
        <v>0.94</v>
      </c>
    </row>
    <row r="346" spans="14:23">
      <c r="N346" s="82" t="s">
        <v>113</v>
      </c>
      <c r="O346" s="82" t="s">
        <v>109</v>
      </c>
      <c r="P346" s="82">
        <v>69</v>
      </c>
      <c r="Q346" s="82" t="str">
        <f t="shared" si="7"/>
        <v>GPLPK066955</v>
      </c>
      <c r="R346" s="83">
        <v>55</v>
      </c>
      <c r="S346" s="88">
        <v>1.2</v>
      </c>
      <c r="T346" s="88">
        <v>1.1100000000000001</v>
      </c>
      <c r="U346" s="86">
        <v>0.56999999999999995</v>
      </c>
      <c r="V346" s="86">
        <v>0.75</v>
      </c>
      <c r="W346">
        <v>0.94</v>
      </c>
    </row>
    <row r="347" spans="14:23">
      <c r="N347" s="82" t="s">
        <v>113</v>
      </c>
      <c r="O347" s="82" t="s">
        <v>109</v>
      </c>
      <c r="P347" s="82">
        <v>69</v>
      </c>
      <c r="Q347" s="82" t="str">
        <f t="shared" si="7"/>
        <v>GPLPK066960</v>
      </c>
      <c r="R347" s="83">
        <v>60</v>
      </c>
      <c r="S347" s="88">
        <v>1.2</v>
      </c>
      <c r="T347" s="88">
        <v>1.1100000000000001</v>
      </c>
      <c r="U347" s="86">
        <v>0.56999999999999995</v>
      </c>
      <c r="V347" s="86">
        <v>0.75</v>
      </c>
      <c r="W347">
        <v>0.94</v>
      </c>
    </row>
    <row r="348" spans="14:23">
      <c r="N348" s="82" t="s">
        <v>113</v>
      </c>
      <c r="O348" s="82" t="s">
        <v>109</v>
      </c>
      <c r="P348" s="82">
        <v>69</v>
      </c>
      <c r="Q348" s="82" t="str">
        <f t="shared" si="7"/>
        <v>GPLPK066965</v>
      </c>
      <c r="R348" s="83">
        <v>65</v>
      </c>
      <c r="S348" s="88">
        <v>1.2</v>
      </c>
      <c r="T348" s="88">
        <v>1.1100000000000001</v>
      </c>
      <c r="U348" s="86">
        <v>0.56999999999999995</v>
      </c>
      <c r="V348" s="86">
        <v>0.75</v>
      </c>
      <c r="W348">
        <v>0.94</v>
      </c>
    </row>
    <row r="349" spans="14:23">
      <c r="N349" s="82" t="s">
        <v>113</v>
      </c>
      <c r="O349" s="82" t="s">
        <v>109</v>
      </c>
      <c r="P349" s="82">
        <v>69</v>
      </c>
      <c r="Q349" s="82" t="str">
        <f t="shared" si="7"/>
        <v>GPLPK066969</v>
      </c>
      <c r="R349" s="83">
        <v>69</v>
      </c>
      <c r="S349" s="88">
        <v>1.2</v>
      </c>
      <c r="T349" s="88">
        <v>1.1100000000000001</v>
      </c>
      <c r="U349" s="86">
        <v>0.56999999999999995</v>
      </c>
      <c r="V349" s="86">
        <v>0.75</v>
      </c>
      <c r="W349">
        <v>0.94</v>
      </c>
    </row>
    <row r="350" spans="14:23">
      <c r="N350" s="82" t="s">
        <v>113</v>
      </c>
      <c r="O350" s="82" t="s">
        <v>109</v>
      </c>
      <c r="P350" s="82">
        <v>69</v>
      </c>
      <c r="Q350" s="82" t="str">
        <f t="shared" si="7"/>
        <v>GPLPK066975</v>
      </c>
      <c r="R350" s="83">
        <v>75</v>
      </c>
      <c r="S350" s="88">
        <v>1.2</v>
      </c>
      <c r="T350" s="88">
        <v>1.1100000000000001</v>
      </c>
      <c r="U350" s="86">
        <v>0.56999999999999995</v>
      </c>
      <c r="V350" s="86">
        <v>0.75</v>
      </c>
      <c r="W350">
        <v>0.94</v>
      </c>
    </row>
    <row r="351" spans="14:23">
      <c r="N351" s="82" t="s">
        <v>113</v>
      </c>
      <c r="O351" s="82" t="s">
        <v>109</v>
      </c>
      <c r="P351" s="82">
        <v>69</v>
      </c>
      <c r="Q351" s="82" t="str">
        <f t="shared" si="7"/>
        <v>GPLPK066980</v>
      </c>
      <c r="R351" s="83">
        <v>80</v>
      </c>
      <c r="S351" s="88">
        <v>1.2</v>
      </c>
      <c r="T351" s="88">
        <v>1.1100000000000001</v>
      </c>
      <c r="U351" s="86">
        <v>0.56999999999999995</v>
      </c>
      <c r="V351" s="86">
        <v>0.75</v>
      </c>
      <c r="W351">
        <v>0.94</v>
      </c>
    </row>
    <row r="352" spans="14:23">
      <c r="N352" s="82" t="s">
        <v>113</v>
      </c>
      <c r="O352" s="82" t="s">
        <v>109</v>
      </c>
      <c r="P352" s="82">
        <v>69</v>
      </c>
      <c r="Q352" s="82" t="str">
        <f t="shared" si="7"/>
        <v>GPLPK066985</v>
      </c>
      <c r="R352" s="83">
        <v>85</v>
      </c>
      <c r="S352" s="88">
        <v>1.2</v>
      </c>
      <c r="T352" s="88">
        <v>1.1100000000000001</v>
      </c>
      <c r="U352" s="86">
        <v>0.56999999999999995</v>
      </c>
      <c r="V352" s="86">
        <v>0.75</v>
      </c>
      <c r="W352">
        <v>0.94</v>
      </c>
    </row>
    <row r="353" spans="14:23">
      <c r="N353" s="82" t="s">
        <v>113</v>
      </c>
      <c r="O353" s="82" t="s">
        <v>109</v>
      </c>
      <c r="P353" s="82">
        <v>69</v>
      </c>
      <c r="Q353" s="82" t="str">
        <f t="shared" si="7"/>
        <v>GPLPK066990</v>
      </c>
      <c r="R353" s="83">
        <v>90</v>
      </c>
      <c r="S353" s="88">
        <v>1.2</v>
      </c>
      <c r="T353" s="88">
        <v>1.1100000000000001</v>
      </c>
      <c r="U353" s="86">
        <v>0.56999999999999995</v>
      </c>
      <c r="V353" s="86">
        <v>0.75</v>
      </c>
      <c r="W353">
        <v>0.94</v>
      </c>
    </row>
    <row r="354" spans="14:23">
      <c r="N354" s="82" t="s">
        <v>87</v>
      </c>
      <c r="O354" s="82" t="s">
        <v>110</v>
      </c>
      <c r="P354" s="82">
        <v>69</v>
      </c>
      <c r="Q354" s="82" t="str">
        <f t="shared" si="7"/>
        <v>GGLSK066915</v>
      </c>
      <c r="R354" s="83">
        <v>15</v>
      </c>
      <c r="S354" s="88">
        <v>1.2</v>
      </c>
      <c r="T354" s="88">
        <v>1.34</v>
      </c>
      <c r="U354" s="86">
        <v>0.56999999999999995</v>
      </c>
      <c r="V354" s="86">
        <v>0.94</v>
      </c>
      <c r="W354">
        <v>1.1599999999999999</v>
      </c>
    </row>
    <row r="355" spans="14:23">
      <c r="N355" s="82" t="s">
        <v>87</v>
      </c>
      <c r="O355" s="82" t="s">
        <v>110</v>
      </c>
      <c r="P355" s="82">
        <v>69</v>
      </c>
      <c r="Q355" s="82" t="str">
        <f t="shared" ref="Q355:Q365" si="8">_xlfn.CONCAT(N355,O355,P355,R355)</f>
        <v>GGLSK066920</v>
      </c>
      <c r="R355" s="83">
        <v>20</v>
      </c>
      <c r="S355" s="88">
        <v>1.2</v>
      </c>
      <c r="T355" s="88">
        <v>1.34</v>
      </c>
      <c r="U355" s="86">
        <v>0.56999999999999995</v>
      </c>
      <c r="V355" s="86">
        <v>0.94</v>
      </c>
      <c r="W355">
        <v>1.1599999999999999</v>
      </c>
    </row>
    <row r="356" spans="14:23">
      <c r="N356" s="82" t="s">
        <v>87</v>
      </c>
      <c r="O356" s="82" t="s">
        <v>110</v>
      </c>
      <c r="P356" s="82">
        <v>69</v>
      </c>
      <c r="Q356" s="82" t="str">
        <f t="shared" si="8"/>
        <v>GGLSK066925</v>
      </c>
      <c r="R356" s="83">
        <v>25</v>
      </c>
      <c r="S356" s="88">
        <v>1.2</v>
      </c>
      <c r="T356" s="88">
        <v>1.34</v>
      </c>
      <c r="U356" s="86">
        <v>0.56999999999999995</v>
      </c>
      <c r="V356" s="86">
        <v>0.94</v>
      </c>
      <c r="W356">
        <v>1.1599999999999999</v>
      </c>
    </row>
    <row r="357" spans="14:23">
      <c r="N357" s="82" t="s">
        <v>87</v>
      </c>
      <c r="O357" s="82" t="s">
        <v>110</v>
      </c>
      <c r="P357" s="82">
        <v>69</v>
      </c>
      <c r="Q357" s="82" t="str">
        <f t="shared" si="8"/>
        <v>GGLSK066930</v>
      </c>
      <c r="R357" s="83">
        <v>30</v>
      </c>
      <c r="S357" s="88">
        <v>1.2</v>
      </c>
      <c r="T357" s="88">
        <v>1.34</v>
      </c>
      <c r="U357" s="86">
        <v>0.56999999999999995</v>
      </c>
      <c r="V357" s="86">
        <v>0.94</v>
      </c>
      <c r="W357">
        <v>1.1599999999999999</v>
      </c>
    </row>
    <row r="358" spans="14:23">
      <c r="N358" s="82" t="s">
        <v>87</v>
      </c>
      <c r="O358" s="82" t="s">
        <v>110</v>
      </c>
      <c r="P358" s="82">
        <v>69</v>
      </c>
      <c r="Q358" s="82" t="str">
        <f t="shared" si="8"/>
        <v>GGLSK066935</v>
      </c>
      <c r="R358" s="83">
        <v>35</v>
      </c>
      <c r="S358" s="88">
        <v>1.2</v>
      </c>
      <c r="T358" s="88">
        <v>1.34</v>
      </c>
      <c r="U358" s="86">
        <v>0.56999999999999995</v>
      </c>
      <c r="V358" s="86">
        <v>0.94</v>
      </c>
      <c r="W358">
        <v>1.1599999999999999</v>
      </c>
    </row>
    <row r="359" spans="14:23">
      <c r="N359" s="82" t="s">
        <v>87</v>
      </c>
      <c r="O359" s="82" t="s">
        <v>110</v>
      </c>
      <c r="P359" s="82">
        <v>69</v>
      </c>
      <c r="Q359" s="82" t="str">
        <f t="shared" si="8"/>
        <v>GGLSK066940</v>
      </c>
      <c r="R359" s="83">
        <v>40</v>
      </c>
      <c r="S359" s="88">
        <v>1.2</v>
      </c>
      <c r="T359" s="88">
        <v>1.34</v>
      </c>
      <c r="U359" s="86">
        <v>0.56999999999999995</v>
      </c>
      <c r="V359" s="86">
        <v>0.94</v>
      </c>
      <c r="W359">
        <v>1.1599999999999999</v>
      </c>
    </row>
    <row r="360" spans="14:23">
      <c r="N360" s="82" t="s">
        <v>87</v>
      </c>
      <c r="O360" s="82" t="s">
        <v>110</v>
      </c>
      <c r="P360" s="82">
        <v>69</v>
      </c>
      <c r="Q360" s="82" t="str">
        <f t="shared" si="8"/>
        <v>GGLSK066945</v>
      </c>
      <c r="R360" s="83">
        <v>45</v>
      </c>
      <c r="S360" s="88">
        <v>1.2</v>
      </c>
      <c r="T360" s="88">
        <v>1.34</v>
      </c>
      <c r="U360" s="86">
        <v>0.56999999999999995</v>
      </c>
      <c r="V360" s="86">
        <v>0.94</v>
      </c>
      <c r="W360">
        <v>1.1599999999999999</v>
      </c>
    </row>
    <row r="361" spans="14:23">
      <c r="N361" s="82" t="s">
        <v>87</v>
      </c>
      <c r="O361" s="82" t="s">
        <v>110</v>
      </c>
      <c r="P361" s="82">
        <v>69</v>
      </c>
      <c r="Q361" s="82" t="str">
        <f t="shared" si="8"/>
        <v>GGLSK066950</v>
      </c>
      <c r="R361" s="83">
        <v>50</v>
      </c>
      <c r="S361" s="88">
        <v>1.2</v>
      </c>
      <c r="T361" s="88">
        <v>1.34</v>
      </c>
      <c r="U361" s="86">
        <v>0.56999999999999995</v>
      </c>
      <c r="V361" s="86">
        <v>0.94</v>
      </c>
      <c r="W361">
        <v>1.1599999999999999</v>
      </c>
    </row>
    <row r="362" spans="14:23">
      <c r="N362" s="82" t="s">
        <v>87</v>
      </c>
      <c r="O362" s="82" t="s">
        <v>110</v>
      </c>
      <c r="P362" s="82">
        <v>69</v>
      </c>
      <c r="Q362" s="82" t="str">
        <f>_xlfn.CONCAT(N369,O369,P369,R369)</f>
        <v>GGLSK066990</v>
      </c>
      <c r="R362" s="83">
        <v>55</v>
      </c>
      <c r="S362" s="88">
        <v>1.2</v>
      </c>
      <c r="T362" s="88">
        <v>1.34</v>
      </c>
      <c r="U362" s="86">
        <v>0.56999999999999995</v>
      </c>
      <c r="V362" s="86">
        <v>0.94</v>
      </c>
      <c r="W362">
        <v>1.1599999999999999</v>
      </c>
    </row>
    <row r="363" spans="14:23">
      <c r="N363" s="82" t="s">
        <v>87</v>
      </c>
      <c r="O363" s="82" t="s">
        <v>110</v>
      </c>
      <c r="P363" s="82">
        <v>69</v>
      </c>
      <c r="Q363" s="82" t="str">
        <f t="shared" si="8"/>
        <v>GGLSK066960</v>
      </c>
      <c r="R363" s="83">
        <v>60</v>
      </c>
      <c r="S363" s="88">
        <v>1.2</v>
      </c>
      <c r="T363" s="88">
        <v>1.34</v>
      </c>
      <c r="U363" s="86">
        <v>0.56999999999999995</v>
      </c>
      <c r="V363" s="86">
        <v>0.94</v>
      </c>
      <c r="W363">
        <v>1.1599999999999999</v>
      </c>
    </row>
    <row r="364" spans="14:23">
      <c r="N364" s="82" t="s">
        <v>87</v>
      </c>
      <c r="O364" s="82" t="s">
        <v>110</v>
      </c>
      <c r="P364" s="82">
        <v>69</v>
      </c>
      <c r="Q364" s="82" t="str">
        <f t="shared" si="8"/>
        <v>GGLSK066965</v>
      </c>
      <c r="R364" s="83">
        <v>65</v>
      </c>
      <c r="S364" s="88">
        <v>1.2</v>
      </c>
      <c r="T364" s="88">
        <v>1.34</v>
      </c>
      <c r="U364" s="86">
        <v>0.56999999999999995</v>
      </c>
      <c r="V364" s="86">
        <v>0.94</v>
      </c>
      <c r="W364">
        <v>1.1599999999999999</v>
      </c>
    </row>
    <row r="365" spans="14:23">
      <c r="N365" s="82" t="s">
        <v>87</v>
      </c>
      <c r="O365" s="82" t="s">
        <v>110</v>
      </c>
      <c r="P365" s="82">
        <v>69</v>
      </c>
      <c r="Q365" s="82" t="str">
        <f t="shared" si="8"/>
        <v>GGLSK066970</v>
      </c>
      <c r="R365" s="83">
        <v>70</v>
      </c>
      <c r="S365" s="88">
        <v>1.2</v>
      </c>
      <c r="T365" s="88">
        <v>1.34</v>
      </c>
      <c r="U365" s="86">
        <v>0.56999999999999995</v>
      </c>
      <c r="V365" s="86">
        <v>0.94</v>
      </c>
      <c r="W365">
        <v>1.1599999999999999</v>
      </c>
    </row>
    <row r="366" spans="14:23">
      <c r="N366" s="82" t="s">
        <v>87</v>
      </c>
      <c r="O366" s="82" t="s">
        <v>110</v>
      </c>
      <c r="P366" s="82">
        <v>69</v>
      </c>
      <c r="Q366" s="82" t="str">
        <f>_xlfn.CONCAT(N358,O358,P358,R358)</f>
        <v>GGLSK066935</v>
      </c>
      <c r="R366" s="83">
        <v>75</v>
      </c>
      <c r="S366" s="88">
        <v>1.2</v>
      </c>
      <c r="T366" s="88">
        <v>1.34</v>
      </c>
      <c r="U366" s="86">
        <v>0.56999999999999995</v>
      </c>
      <c r="V366" s="86">
        <v>0.94</v>
      </c>
      <c r="W366">
        <v>1.1599999999999999</v>
      </c>
    </row>
    <row r="367" spans="14:23">
      <c r="N367" s="82" t="s">
        <v>87</v>
      </c>
      <c r="O367" s="82" t="s">
        <v>110</v>
      </c>
      <c r="P367" s="82">
        <v>69</v>
      </c>
      <c r="Q367" s="82" t="str">
        <f t="shared" ref="Q367:Q385" si="9">_xlfn.CONCAT(N367,O367,P367,R367)</f>
        <v>GGLSK066980</v>
      </c>
      <c r="R367" s="83">
        <v>80</v>
      </c>
      <c r="S367" s="88">
        <v>1.2</v>
      </c>
      <c r="T367" s="88">
        <v>1.34</v>
      </c>
      <c r="U367" s="86">
        <v>0.56999999999999995</v>
      </c>
      <c r="V367" s="86">
        <v>0.94</v>
      </c>
      <c r="W367">
        <v>1.1599999999999999</v>
      </c>
    </row>
    <row r="368" spans="14:23">
      <c r="N368" s="82" t="s">
        <v>87</v>
      </c>
      <c r="O368" s="82" t="s">
        <v>110</v>
      </c>
      <c r="P368" s="82">
        <v>69</v>
      </c>
      <c r="Q368" s="82" t="str">
        <f t="shared" si="9"/>
        <v>GGLSK066985</v>
      </c>
      <c r="R368" s="83">
        <v>85</v>
      </c>
      <c r="S368" s="88">
        <v>1.2</v>
      </c>
      <c r="T368" s="88">
        <v>1.34</v>
      </c>
      <c r="U368" s="86">
        <v>0.56999999999999995</v>
      </c>
      <c r="V368" s="86">
        <v>0.94</v>
      </c>
      <c r="W368">
        <v>1.1599999999999999</v>
      </c>
    </row>
    <row r="369" spans="14:23">
      <c r="N369" s="82" t="s">
        <v>87</v>
      </c>
      <c r="O369" s="82" t="s">
        <v>110</v>
      </c>
      <c r="P369" s="82">
        <v>69</v>
      </c>
      <c r="Q369" s="82" t="str">
        <f t="shared" si="9"/>
        <v>GGLSK066990</v>
      </c>
      <c r="R369" s="83">
        <v>90</v>
      </c>
      <c r="S369" s="88">
        <v>1.2</v>
      </c>
      <c r="T369" s="88">
        <v>1.34</v>
      </c>
      <c r="U369" s="86">
        <v>0.56999999999999995</v>
      </c>
      <c r="V369" s="86">
        <v>0.94</v>
      </c>
      <c r="W369">
        <v>1.1599999999999999</v>
      </c>
    </row>
    <row r="370" spans="14:23">
      <c r="N370" s="82" t="s">
        <v>113</v>
      </c>
      <c r="O370" s="82" t="s">
        <v>110</v>
      </c>
      <c r="P370" s="82">
        <v>69</v>
      </c>
      <c r="Q370" s="82" t="str">
        <f t="shared" si="9"/>
        <v>GPLSK066915</v>
      </c>
      <c r="R370" s="83">
        <v>15</v>
      </c>
      <c r="S370" s="88">
        <v>1.2</v>
      </c>
      <c r="T370" s="88">
        <v>1.34</v>
      </c>
      <c r="U370" s="86">
        <v>0.56999999999999995</v>
      </c>
      <c r="V370" s="86">
        <v>0.94</v>
      </c>
      <c r="W370">
        <v>1.1599999999999999</v>
      </c>
    </row>
    <row r="371" spans="14:23">
      <c r="N371" s="82" t="s">
        <v>113</v>
      </c>
      <c r="O371" s="82" t="s">
        <v>110</v>
      </c>
      <c r="P371" s="82">
        <v>69</v>
      </c>
      <c r="Q371" s="82" t="str">
        <f t="shared" si="9"/>
        <v>GPLSK066920</v>
      </c>
      <c r="R371" s="83">
        <v>20</v>
      </c>
      <c r="S371" s="88">
        <v>1.2</v>
      </c>
      <c r="T371" s="88">
        <v>1.34</v>
      </c>
      <c r="U371" s="86">
        <v>0.56999999999999995</v>
      </c>
      <c r="V371" s="86">
        <v>0.94</v>
      </c>
      <c r="W371">
        <v>1.1599999999999999</v>
      </c>
    </row>
    <row r="372" spans="14:23">
      <c r="N372" s="82" t="s">
        <v>113</v>
      </c>
      <c r="O372" s="82" t="s">
        <v>110</v>
      </c>
      <c r="P372" s="82">
        <v>69</v>
      </c>
      <c r="Q372" s="82" t="str">
        <f t="shared" si="9"/>
        <v>GPLSK066925</v>
      </c>
      <c r="R372" s="83">
        <v>25</v>
      </c>
      <c r="S372" s="88">
        <v>1.2</v>
      </c>
      <c r="T372" s="88">
        <v>1.34</v>
      </c>
      <c r="U372" s="86">
        <v>0.56999999999999995</v>
      </c>
      <c r="V372" s="86">
        <v>0.94</v>
      </c>
      <c r="W372">
        <v>1.1599999999999999</v>
      </c>
    </row>
    <row r="373" spans="14:23">
      <c r="N373" s="82" t="s">
        <v>113</v>
      </c>
      <c r="O373" s="82" t="s">
        <v>110</v>
      </c>
      <c r="P373" s="82">
        <v>69</v>
      </c>
      <c r="Q373" s="82" t="str">
        <f t="shared" si="9"/>
        <v>GPLSK066930</v>
      </c>
      <c r="R373" s="83">
        <v>30</v>
      </c>
      <c r="S373" s="88">
        <v>1.2</v>
      </c>
      <c r="T373" s="88">
        <v>1.34</v>
      </c>
      <c r="U373" s="86">
        <v>0.56999999999999995</v>
      </c>
      <c r="V373" s="86">
        <v>0.94</v>
      </c>
      <c r="W373">
        <v>1.1599999999999999</v>
      </c>
    </row>
    <row r="374" spans="14:23">
      <c r="N374" s="82" t="s">
        <v>113</v>
      </c>
      <c r="O374" s="82" t="s">
        <v>110</v>
      </c>
      <c r="P374" s="82">
        <v>69</v>
      </c>
      <c r="Q374" s="82" t="str">
        <f t="shared" si="9"/>
        <v>GPLSK066935</v>
      </c>
      <c r="R374" s="83">
        <v>35</v>
      </c>
      <c r="S374" s="88">
        <v>1.2</v>
      </c>
      <c r="T374" s="88">
        <v>1.34</v>
      </c>
      <c r="U374" s="86">
        <v>0.56999999999999995</v>
      </c>
      <c r="V374" s="86">
        <v>0.94</v>
      </c>
      <c r="W374">
        <v>1.1599999999999999</v>
      </c>
    </row>
    <row r="375" spans="14:23">
      <c r="N375" s="82" t="s">
        <v>113</v>
      </c>
      <c r="O375" s="82" t="s">
        <v>110</v>
      </c>
      <c r="P375" s="82">
        <v>69</v>
      </c>
      <c r="Q375" s="82" t="str">
        <f t="shared" si="9"/>
        <v>GPLSK066940</v>
      </c>
      <c r="R375" s="83">
        <v>40</v>
      </c>
      <c r="S375" s="88">
        <v>1.2</v>
      </c>
      <c r="T375" s="88">
        <v>1.34</v>
      </c>
      <c r="U375" s="86">
        <v>0.56999999999999995</v>
      </c>
      <c r="V375" s="86">
        <v>0.94</v>
      </c>
      <c r="W375">
        <v>1.1599999999999999</v>
      </c>
    </row>
    <row r="376" spans="14:23">
      <c r="N376" s="82" t="s">
        <v>113</v>
      </c>
      <c r="O376" s="82" t="s">
        <v>110</v>
      </c>
      <c r="P376" s="82">
        <v>69</v>
      </c>
      <c r="Q376" s="82" t="str">
        <f t="shared" si="9"/>
        <v>GPLSK066945</v>
      </c>
      <c r="R376" s="83">
        <v>45</v>
      </c>
      <c r="S376" s="88">
        <v>1.2</v>
      </c>
      <c r="T376" s="88">
        <v>1.34</v>
      </c>
      <c r="U376" s="86">
        <v>0.56999999999999995</v>
      </c>
      <c r="V376" s="86">
        <v>0.94</v>
      </c>
      <c r="W376">
        <v>1.1599999999999999</v>
      </c>
    </row>
    <row r="377" spans="14:23">
      <c r="N377" s="82" t="s">
        <v>113</v>
      </c>
      <c r="O377" s="82" t="s">
        <v>110</v>
      </c>
      <c r="P377" s="82">
        <v>69</v>
      </c>
      <c r="Q377" s="82" t="str">
        <f t="shared" si="9"/>
        <v>GPLSK066950</v>
      </c>
      <c r="R377" s="83">
        <v>50</v>
      </c>
      <c r="S377" s="88">
        <v>1.2</v>
      </c>
      <c r="T377" s="88">
        <v>1.34</v>
      </c>
      <c r="U377" s="86">
        <v>0.56999999999999995</v>
      </c>
      <c r="V377" s="86">
        <v>0.94</v>
      </c>
      <c r="W377">
        <v>1.1599999999999999</v>
      </c>
    </row>
    <row r="378" spans="14:23">
      <c r="N378" s="82" t="s">
        <v>113</v>
      </c>
      <c r="O378" s="82" t="s">
        <v>110</v>
      </c>
      <c r="P378" s="82">
        <v>69</v>
      </c>
      <c r="Q378" s="82" t="str">
        <f t="shared" si="9"/>
        <v>GPLSK066955</v>
      </c>
      <c r="R378" s="83">
        <v>55</v>
      </c>
      <c r="S378" s="88">
        <v>1.2</v>
      </c>
      <c r="T378" s="88">
        <v>1.34</v>
      </c>
      <c r="U378" s="86">
        <v>0.56999999999999995</v>
      </c>
      <c r="V378" s="86">
        <v>0.94</v>
      </c>
      <c r="W378">
        <v>1.1599999999999999</v>
      </c>
    </row>
    <row r="379" spans="14:23">
      <c r="N379" s="82" t="s">
        <v>113</v>
      </c>
      <c r="O379" s="82" t="s">
        <v>110</v>
      </c>
      <c r="P379" s="82">
        <v>69</v>
      </c>
      <c r="Q379" s="82" t="str">
        <f t="shared" si="9"/>
        <v>GPLSK066960</v>
      </c>
      <c r="R379" s="83">
        <v>60</v>
      </c>
      <c r="S379" s="88">
        <v>1.2</v>
      </c>
      <c r="T379" s="88">
        <v>1.34</v>
      </c>
      <c r="U379" s="86">
        <v>0.56999999999999995</v>
      </c>
      <c r="V379" s="86">
        <v>0.94</v>
      </c>
      <c r="W379">
        <v>1.1599999999999999</v>
      </c>
    </row>
    <row r="380" spans="14:23">
      <c r="N380" s="82" t="s">
        <v>113</v>
      </c>
      <c r="O380" s="82" t="s">
        <v>110</v>
      </c>
      <c r="P380" s="82">
        <v>69</v>
      </c>
      <c r="Q380" s="82" t="str">
        <f t="shared" si="9"/>
        <v>GPLSK066965</v>
      </c>
      <c r="R380" s="83">
        <v>65</v>
      </c>
      <c r="S380" s="88">
        <v>1.2</v>
      </c>
      <c r="T380" s="88">
        <v>1.34</v>
      </c>
      <c r="U380" s="86">
        <v>0.56999999999999995</v>
      </c>
      <c r="V380" s="86">
        <v>0.94</v>
      </c>
      <c r="W380">
        <v>1.1599999999999999</v>
      </c>
    </row>
    <row r="381" spans="14:23">
      <c r="N381" s="82" t="s">
        <v>113</v>
      </c>
      <c r="O381" s="82" t="s">
        <v>110</v>
      </c>
      <c r="P381" s="82">
        <v>69</v>
      </c>
      <c r="Q381" s="82" t="str">
        <f t="shared" si="9"/>
        <v>GPLSK066970</v>
      </c>
      <c r="R381" s="83">
        <v>70</v>
      </c>
      <c r="S381" s="88">
        <v>1.2</v>
      </c>
      <c r="T381" s="88">
        <v>1.34</v>
      </c>
      <c r="U381" s="86">
        <v>0.56999999999999995</v>
      </c>
      <c r="V381" s="86">
        <v>0.94</v>
      </c>
      <c r="W381">
        <v>1.1599999999999999</v>
      </c>
    </row>
    <row r="382" spans="14:23">
      <c r="N382" s="82" t="s">
        <v>113</v>
      </c>
      <c r="O382" s="82" t="s">
        <v>110</v>
      </c>
      <c r="P382" s="82">
        <v>69</v>
      </c>
      <c r="Q382" s="82" t="str">
        <f t="shared" si="9"/>
        <v>GPLSK066975</v>
      </c>
      <c r="R382" s="83">
        <v>75</v>
      </c>
      <c r="S382" s="88">
        <v>1.2</v>
      </c>
      <c r="T382" s="88">
        <v>1.34</v>
      </c>
      <c r="U382" s="86">
        <v>0.56999999999999995</v>
      </c>
      <c r="V382" s="86">
        <v>0.94</v>
      </c>
      <c r="W382">
        <v>1.1599999999999999</v>
      </c>
    </row>
    <row r="383" spans="14:23">
      <c r="N383" s="82" t="s">
        <v>113</v>
      </c>
      <c r="O383" s="82" t="s">
        <v>110</v>
      </c>
      <c r="P383" s="82">
        <v>69</v>
      </c>
      <c r="Q383" s="82" t="str">
        <f t="shared" si="9"/>
        <v>GPLSK066980</v>
      </c>
      <c r="R383" s="83">
        <v>80</v>
      </c>
      <c r="S383" s="88">
        <v>1.2</v>
      </c>
      <c r="T383" s="88">
        <v>1.34</v>
      </c>
      <c r="U383" s="86">
        <v>0.56999999999999995</v>
      </c>
      <c r="V383" s="86">
        <v>0.94</v>
      </c>
      <c r="W383">
        <v>1.1599999999999999</v>
      </c>
    </row>
    <row r="384" spans="14:23">
      <c r="N384" s="82" t="s">
        <v>113</v>
      </c>
      <c r="O384" s="82" t="s">
        <v>110</v>
      </c>
      <c r="P384" s="82">
        <v>69</v>
      </c>
      <c r="Q384" s="82" t="str">
        <f t="shared" si="9"/>
        <v>GPLSK066985</v>
      </c>
      <c r="R384" s="83">
        <v>85</v>
      </c>
      <c r="S384" s="88">
        <v>1.2</v>
      </c>
      <c r="T384" s="88">
        <v>1.34</v>
      </c>
      <c r="U384" s="86">
        <v>0.56999999999999995</v>
      </c>
      <c r="V384" s="86">
        <v>0.94</v>
      </c>
      <c r="W384">
        <v>1.1599999999999999</v>
      </c>
    </row>
    <row r="385" spans="14:23">
      <c r="N385" s="82" t="s">
        <v>113</v>
      </c>
      <c r="O385" s="82" t="s">
        <v>110</v>
      </c>
      <c r="P385" s="82">
        <v>69</v>
      </c>
      <c r="Q385" s="82" t="str">
        <f t="shared" si="9"/>
        <v>GPLSK066990</v>
      </c>
      <c r="R385" s="83">
        <v>90</v>
      </c>
      <c r="S385" s="88">
        <v>1.2</v>
      </c>
      <c r="T385" s="88">
        <v>1.34</v>
      </c>
      <c r="U385" s="86">
        <v>0.56999999999999995</v>
      </c>
      <c r="V385" s="86">
        <v>0.94</v>
      </c>
      <c r="W385">
        <v>1.1599999999999999</v>
      </c>
    </row>
  </sheetData>
  <sortState xmlns:xlrd2="http://schemas.microsoft.com/office/spreadsheetml/2017/richdata2" ref="N19:T24">
    <sortCondition ref="R18:R24"/>
  </sortState>
  <phoneticPr fontId="11" type="noConversion"/>
  <hyperlinks>
    <hyperlink ref="C2" r:id="rId1" xr:uid="{00000000-0004-0000-0100-000000000000}"/>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29022C7EEC6074B8258DBC302AF0BA4" ma:contentTypeVersion="16" ma:contentTypeDescription="Opret et nyt dokument." ma:contentTypeScope="" ma:versionID="6a582c410e65f2b634d6fbb5a3b63b25">
  <xsd:schema xmlns:xsd="http://www.w3.org/2001/XMLSchema" xmlns:xs="http://www.w3.org/2001/XMLSchema" xmlns:p="http://schemas.microsoft.com/office/2006/metadata/properties" xmlns:ns2="a6471a03-12d4-4de9-a2a2-a9fd0b947652" xmlns:ns3="744715e4-9a36-4858-ad73-7023e55a6fd3" xmlns:ns4="ef58454f-6540-4d50-970f-77856d942b65" targetNamespace="http://schemas.microsoft.com/office/2006/metadata/properties" ma:root="true" ma:fieldsID="520bff51b3d20572a498cf3c4a10acbf" ns2:_="" ns3:_="" ns4:_="">
    <xsd:import namespace="a6471a03-12d4-4de9-a2a2-a9fd0b947652"/>
    <xsd:import namespace="744715e4-9a36-4858-ad73-7023e55a6fd3"/>
    <xsd:import namespace="ef58454f-6540-4d50-970f-77856d942b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471a03-12d4-4de9-a2a2-a9fd0b9476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ledmærker" ma:readOnly="false" ma:fieldId="{5cf76f15-5ced-4ddc-b409-7134ff3c332f}" ma:taxonomyMulti="true" ma:sspId="7dffea21-1795-43a8-beb7-b7391b687d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715e4-9a36-4858-ad73-7023e55a6f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58454f-6540-4d50-970f-77856d942b6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9945272-25a7-4b5e-b527-3e64591f0f60}" ma:internalName="TaxCatchAll" ma:showField="CatchAllData" ma:web="744715e4-9a36-4858-ad73-7023e55a6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58454f-6540-4d50-970f-77856d942b65" xsi:nil="true"/>
    <lcf76f155ced4ddcb4097134ff3c332f xmlns="a6471a03-12d4-4de9-a2a2-a9fd0b9476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47ED42-119B-4D56-BCF6-F97B5379E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471a03-12d4-4de9-a2a2-a9fd0b947652"/>
    <ds:schemaRef ds:uri="744715e4-9a36-4858-ad73-7023e55a6fd3"/>
    <ds:schemaRef ds:uri="ef58454f-6540-4d50-970f-77856d942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1BAB7-6D8A-4BC8-8DD1-3BAD82AABB5E}">
  <ds:schemaRefs>
    <ds:schemaRef ds:uri="http://schemas.microsoft.com/sharepoint/v3/contenttype/forms"/>
  </ds:schemaRefs>
</ds:datastoreItem>
</file>

<file path=customXml/itemProps3.xml><?xml version="1.0" encoding="utf-8"?>
<ds:datastoreItem xmlns:ds="http://schemas.openxmlformats.org/officeDocument/2006/customXml" ds:itemID="{37EC7EDE-A9E4-454A-A411-9B470DBAA24A}">
  <ds:schemaRefs>
    <ds:schemaRef ds:uri="http://schemas.microsoft.com/office/2006/metadata/properties"/>
    <ds:schemaRef ds:uri="http://schemas.microsoft.com/office/infopath/2007/PartnerControls"/>
    <ds:schemaRef ds:uri="ef58454f-6540-4d50-970f-77856d942b65"/>
    <ds:schemaRef ds:uri="a6471a03-12d4-4de9-a2a2-a9fd0b947652"/>
  </ds:schemaRefs>
</ds:datastoreItem>
</file>

<file path=docMetadata/LabelInfo.xml><?xml version="1.0" encoding="utf-8"?>
<clbl:labelList xmlns:clbl="http://schemas.microsoft.com/office/2020/mipLabelMetadata">
  <clbl:label id="{9946ee7a-fc9f-4d27-b527-13ba9db159aa}" enabled="1" method="Privileged" siteId="{9a3f3f0f-95b6-4766-93f1-6bd07de19ce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Input</vt:lpstr>
      <vt:lpstr>Output PEB</vt:lpstr>
      <vt:lpstr>Background data for calculation</vt:lpstr>
      <vt:lpstr>Configuration</vt:lpstr>
      <vt:lpstr>RoofInclination</vt:lpstr>
      <vt:lpstr>VOInclinationDormer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Jeppe Serup Hjernø</dc:creator>
  <cp:keywords/>
  <dc:description/>
  <cp:lastModifiedBy>Aymeric Peronnau-Nyssens</cp:lastModifiedBy>
  <cp:revision/>
  <dcterms:created xsi:type="dcterms:W3CDTF">2018-04-06T06:23:33Z</dcterms:created>
  <dcterms:modified xsi:type="dcterms:W3CDTF">2024-07-08T09:35:08Z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0x010100429022C7EEC6074B8258DBC302AF0BA4</vt:lpwstr>
  </property>
  <property fmtid="{D5CDD505-2E9C-101B-9397-08002B2CF9AE}" pid="3" name="MSIP_Label_9946ee7a-fc9f-4d27-b527-13ba9db159aa_Enabled">
    <vt:lpwstr>True</vt:lpwstr>
  </property>
  <property fmtid="{D5CDD505-2E9C-101B-9397-08002B2CF9AE}" pid="4" name="MSIP_Label_9946ee7a-fc9f-4d27-b527-13ba9db159aa_SiteId">
    <vt:lpwstr>9a3f3f0f-95b6-4766-93f1-6bd07de19cea</vt:lpwstr>
  </property>
  <property fmtid="{D5CDD505-2E9C-101B-9397-08002B2CF9AE}" pid="5" name="MSIP_Label_9946ee7a-fc9f-4d27-b527-13ba9db159aa_Owner">
    <vt:lpwstr>Casper.villumsen@VELUX.com</vt:lpwstr>
  </property>
  <property fmtid="{D5CDD505-2E9C-101B-9397-08002B2CF9AE}" pid="6" name="MSIP_Label_9946ee7a-fc9f-4d27-b527-13ba9db159aa_SetDate">
    <vt:lpwstr>2020-06-22T09:36:03.4425726Z</vt:lpwstr>
  </property>
  <property fmtid="{D5CDD505-2E9C-101B-9397-08002B2CF9AE}" pid="7" name="MSIP_Label_9946ee7a-fc9f-4d27-b527-13ba9db159aa_Name">
    <vt:lpwstr>General</vt:lpwstr>
  </property>
  <property fmtid="{D5CDD505-2E9C-101B-9397-08002B2CF9AE}" pid="8" name="MSIP_Label_9946ee7a-fc9f-4d27-b527-13ba9db159aa_Application">
    <vt:lpwstr>Microsoft Azure Information Protection</vt:lpwstr>
  </property>
  <property fmtid="{D5CDD505-2E9C-101B-9397-08002B2CF9AE}" pid="9" name="MSIP_Label_9946ee7a-fc9f-4d27-b527-13ba9db159aa_Extended_MSFT_Method">
    <vt:lpwstr>Automatic</vt:lpwstr>
  </property>
  <property fmtid="{D5CDD505-2E9C-101B-9397-08002B2CF9AE}" pid="10" name="Sensitivity">
    <vt:lpwstr>General</vt:lpwstr>
  </property>
  <property fmtid="{D5CDD505-2E9C-101B-9397-08002B2CF9AE}" pid="11" name="MediaServiceImageTags">
    <vt:lpwstr/>
  </property>
</Properties>
</file>